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wscostalbend-my.sharepoint.com/personal/esther_velazquez_workforcesolutionscb_org/Documents/RFP/2025 RFP Management of Direct Child Care Services/Website Versions/"/>
    </mc:Choice>
  </mc:AlternateContent>
  <xr:revisionPtr revIDLastSave="117" documentId="8_{731E8BF6-8B17-4A02-BA51-074C8952B789}" xr6:coauthVersionLast="47" xr6:coauthVersionMax="47" xr10:uidLastSave="{1B60B9AE-64F6-47D4-915C-45CD76FF6236}"/>
  <bookViews>
    <workbookView xWindow="28680" yWindow="-120" windowWidth="29040" windowHeight="15840" xr2:uid="{00000000-000D-0000-FFFF-FFFF00000000}"/>
  </bookViews>
  <sheets>
    <sheet name="A. Summary Funding Source" sheetId="4" r:id="rId1"/>
    <sheet name="B. Summary Line Item" sheetId="6" r:id="rId2"/>
    <sheet name="C. Staffing Salaries" sheetId="7" r:id="rId3"/>
    <sheet name="D. PEO Budget" sheetId="18" r:id="rId4"/>
    <sheet name="Summary Funding" sheetId="17" state="hidden" r:id="rId5"/>
    <sheet name="E. Budget Narrative" sheetId="19" r:id="rId6"/>
  </sheets>
  <definedNames>
    <definedName name="_xlnm.Print_Area" localSheetId="0">'A. Summary Funding Source'!$A$1:$G$16</definedName>
    <definedName name="_xlnm.Print_Area" localSheetId="1">'B. Summary Line Item'!$A$1:$E$60</definedName>
    <definedName name="_xlnm.Print_Area" localSheetId="2">'C. Staffing Salaries'!$A$1:$F$34</definedName>
    <definedName name="_xlnm.Print_Area" localSheetId="3">'D. PEO Budget'!$A$1:$E$35</definedName>
    <definedName name="_xlnm.Print_Area" localSheetId="5">'E. Budget Narrative'!$A$1:$B$42</definedName>
    <definedName name="_xlnm.Print_Area" localSheetId="4">'Summary Funding'!$A$1:$K$42</definedName>
    <definedName name="_xlnm.Print_Titles" localSheetId="1">'B. Summary Line Item'!$A:$B,'B. Summary Line Item'!$3:$6</definedName>
    <definedName name="_xlnm.Print_Titles" localSheetId="2">'C. Staffing Salaries'!$A:$A,'C. Staffing Salaries'!$3:$6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7" l="1"/>
  <c r="C8" i="6" s="1"/>
  <c r="F8" i="7"/>
  <c r="F9" i="7"/>
  <c r="F10" i="7"/>
  <c r="F11" i="7"/>
  <c r="F12" i="7"/>
  <c r="F13" i="7"/>
  <c r="F14" i="7"/>
  <c r="F15" i="7"/>
  <c r="F16" i="7"/>
  <c r="B28" i="7"/>
  <c r="C12" i="6" s="1"/>
  <c r="B14" i="4"/>
  <c r="E38" i="6"/>
  <c r="C13" i="4" s="1"/>
  <c r="G13" i="4" s="1"/>
  <c r="E39" i="6"/>
  <c r="B18" i="7"/>
  <c r="D12" i="6" s="1"/>
  <c r="E25" i="6"/>
  <c r="C9" i="4" s="1"/>
  <c r="G9" i="4" s="1"/>
  <c r="E26" i="6"/>
  <c r="C10" i="4" s="1"/>
  <c r="G10" i="4" s="1"/>
  <c r="E30" i="6"/>
  <c r="E28" i="6"/>
  <c r="C11" i="4" s="1"/>
  <c r="G11" i="4" s="1"/>
  <c r="E34" i="6"/>
  <c r="C12" i="4" s="1"/>
  <c r="G12" i="4" s="1"/>
  <c r="C14" i="4"/>
  <c r="C18" i="7"/>
  <c r="D18" i="7"/>
  <c r="F21" i="7"/>
  <c r="F22" i="7"/>
  <c r="F23" i="7"/>
  <c r="F24" i="7"/>
  <c r="E28" i="7"/>
  <c r="B15" i="19"/>
  <c r="B18" i="19"/>
  <c r="B21" i="19"/>
  <c r="B25" i="19"/>
  <c r="B28" i="19"/>
  <c r="B32" i="19"/>
  <c r="E21" i="6"/>
  <c r="E23" i="6"/>
  <c r="E24" i="6"/>
  <c r="E33" i="6"/>
  <c r="E35" i="6"/>
  <c r="E36" i="6"/>
  <c r="C28" i="7"/>
  <c r="E18" i="7"/>
  <c r="E32" i="7"/>
  <c r="E31" i="6"/>
  <c r="E18" i="6"/>
  <c r="F25" i="7"/>
  <c r="F26" i="7"/>
  <c r="D46" i="6"/>
  <c r="E46" i="6"/>
  <c r="C46" i="6"/>
  <c r="C50" i="17"/>
  <c r="J48" i="17"/>
  <c r="J47" i="17"/>
  <c r="J46" i="17"/>
  <c r="J50" i="17"/>
  <c r="D39" i="17"/>
  <c r="C39" i="17"/>
  <c r="D40" i="17"/>
  <c r="E39" i="17"/>
  <c r="E40" i="17" s="1"/>
  <c r="F39" i="17"/>
  <c r="F40" i="17"/>
  <c r="G39" i="17"/>
  <c r="G40" i="17" s="1"/>
  <c r="H39" i="17"/>
  <c r="H40" i="17" s="1"/>
  <c r="I39" i="17"/>
  <c r="J4" i="17"/>
  <c r="J5" i="17"/>
  <c r="J24" i="17" s="1"/>
  <c r="J6" i="17"/>
  <c r="J7" i="17"/>
  <c r="J8" i="17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C24" i="17"/>
  <c r="D24" i="17"/>
  <c r="E24" i="17"/>
  <c r="F24" i="17"/>
  <c r="G24" i="17"/>
  <c r="H24" i="17"/>
  <c r="I24" i="17"/>
  <c r="J31" i="17"/>
  <c r="K31" i="17" s="1"/>
  <c r="J32" i="17"/>
  <c r="L32" i="17" s="1"/>
  <c r="J33" i="17"/>
  <c r="J34" i="17"/>
  <c r="J35" i="17"/>
  <c r="K35" i="17" s="1"/>
  <c r="J36" i="17"/>
  <c r="K36" i="17" s="1"/>
  <c r="J37" i="17"/>
  <c r="J38" i="17"/>
  <c r="K33" i="17"/>
  <c r="K34" i="17"/>
  <c r="K37" i="17"/>
  <c r="K38" i="17"/>
  <c r="I40" i="17"/>
  <c r="L33" i="17"/>
  <c r="L37" i="17"/>
  <c r="E50" i="6"/>
  <c r="E9" i="6"/>
  <c r="E10" i="6"/>
  <c r="E29" i="6"/>
  <c r="E37" i="6"/>
  <c r="E32" i="6"/>
  <c r="E19" i="6"/>
  <c r="E20" i="6"/>
  <c r="E22" i="6"/>
  <c r="E27" i="6"/>
  <c r="D16" i="4"/>
  <c r="E16" i="4"/>
  <c r="F16" i="4"/>
  <c r="L34" i="17"/>
  <c r="L38" i="17"/>
  <c r="L31" i="17"/>
  <c r="B32" i="7"/>
  <c r="B11" i="19" s="1"/>
  <c r="D32" i="7" l="1"/>
  <c r="G14" i="4"/>
  <c r="C32" i="7"/>
  <c r="F18" i="7"/>
  <c r="D8" i="6" s="1"/>
  <c r="D17" i="6" s="1"/>
  <c r="E12" i="6"/>
  <c r="K39" i="17"/>
  <c r="B7" i="4"/>
  <c r="C14" i="6"/>
  <c r="C15" i="6"/>
  <c r="C13" i="6"/>
  <c r="C17" i="6"/>
  <c r="C49" i="6"/>
  <c r="C16" i="6"/>
  <c r="J39" i="17"/>
  <c r="J40" i="17" s="1"/>
  <c r="K40" i="17" s="1"/>
  <c r="L35" i="17"/>
  <c r="K32" i="17"/>
  <c r="L36" i="17"/>
  <c r="F28" i="7"/>
  <c r="D49" i="6" l="1"/>
  <c r="B40" i="19" s="1"/>
  <c r="E15" i="6"/>
  <c r="D15" i="6"/>
  <c r="D14" i="6"/>
  <c r="E14" i="6" s="1"/>
  <c r="E8" i="6"/>
  <c r="D16" i="6"/>
  <c r="D13" i="6"/>
  <c r="E13" i="6" s="1"/>
  <c r="F32" i="7"/>
  <c r="B5" i="19" s="1"/>
  <c r="B10" i="19" s="1"/>
  <c r="C7" i="4"/>
  <c r="G7" i="4" s="1"/>
  <c r="E16" i="6"/>
  <c r="C40" i="6"/>
  <c r="E17" i="6"/>
  <c r="B8" i="4"/>
  <c r="C51" i="6"/>
  <c r="C53" i="6" s="1"/>
  <c r="B15" i="4"/>
  <c r="B8" i="19" l="1"/>
  <c r="C15" i="4"/>
  <c r="G15" i="4" s="1"/>
  <c r="B9" i="19"/>
  <c r="D40" i="6"/>
  <c r="E49" i="6"/>
  <c r="E51" i="6" s="1"/>
  <c r="B13" i="19"/>
  <c r="B7" i="19" s="1"/>
  <c r="B42" i="19" s="1"/>
  <c r="D51" i="6"/>
  <c r="B12" i="19"/>
  <c r="C8" i="4"/>
  <c r="G8" i="4" s="1"/>
  <c r="E40" i="6"/>
  <c r="E53" i="6" s="1"/>
  <c r="C16" i="4"/>
  <c r="D53" i="6"/>
  <c r="B16" i="4"/>
  <c r="G16" i="4" l="1"/>
</calcChain>
</file>

<file path=xl/sharedStrings.xml><?xml version="1.0" encoding="utf-8"?>
<sst xmlns="http://schemas.openxmlformats.org/spreadsheetml/2006/main" count="328" uniqueCount="173">
  <si>
    <t>FORM 5. BUDGET SPREADSHEETS</t>
  </si>
  <si>
    <t>A. Budget Summary by Funding Source</t>
  </si>
  <si>
    <t>Contractor Name:</t>
  </si>
  <si>
    <t>Management and Oversight</t>
  </si>
  <si>
    <t>Direct Program</t>
  </si>
  <si>
    <t>In Kind</t>
  </si>
  <si>
    <t>Matching</t>
  </si>
  <si>
    <t>Other</t>
  </si>
  <si>
    <t>Total</t>
  </si>
  <si>
    <t>Staff Salaries</t>
  </si>
  <si>
    <t>Fringe Benefits</t>
  </si>
  <si>
    <t>Supplies</t>
  </si>
  <si>
    <t>Duplicating Expenses</t>
  </si>
  <si>
    <t>Communication</t>
  </si>
  <si>
    <t>Postage</t>
  </si>
  <si>
    <t>Travel</t>
  </si>
  <si>
    <t>Other Miscellaneous Costs</t>
  </si>
  <si>
    <t>Indirect Fee</t>
  </si>
  <si>
    <t>Total Budget</t>
  </si>
  <si>
    <t>B. Budget Summary by Line Item and Cost Category</t>
  </si>
  <si>
    <t>Management &amp; Overhead</t>
  </si>
  <si>
    <t>Cost Cat 868</t>
  </si>
  <si>
    <t>Operational</t>
  </si>
  <si>
    <t>Salaries</t>
  </si>
  <si>
    <t>Part-time Salaries</t>
  </si>
  <si>
    <t xml:space="preserve">Over-Time </t>
  </si>
  <si>
    <t>Temporary Staff</t>
  </si>
  <si>
    <t>Health Insurance</t>
  </si>
  <si>
    <t>FICA/Med Pay</t>
  </si>
  <si>
    <t>Retirement</t>
  </si>
  <si>
    <t>Other - Life Insurance</t>
  </si>
  <si>
    <t>SUTA</t>
  </si>
  <si>
    <t>Work Comp</t>
  </si>
  <si>
    <t>PEO Costs [for Option B MD/PEO proposal]</t>
  </si>
  <si>
    <t>Rent</t>
  </si>
  <si>
    <t>Insurance</t>
  </si>
  <si>
    <t>Utilities</t>
  </si>
  <si>
    <t>Outreach</t>
  </si>
  <si>
    <t>Ad. Employee Recruitment</t>
  </si>
  <si>
    <t>Office Supplies</t>
  </si>
  <si>
    <t>Printing</t>
  </si>
  <si>
    <t>Publications and Subscriptions</t>
  </si>
  <si>
    <t>Misc. - Webex charges, $50/month</t>
  </si>
  <si>
    <t>Telephone</t>
  </si>
  <si>
    <t>Cell phone</t>
  </si>
  <si>
    <t>Audit</t>
  </si>
  <si>
    <t>Other list</t>
  </si>
  <si>
    <t xml:space="preserve">FACS Maintenance </t>
  </si>
  <si>
    <t>Income Verification Service</t>
  </si>
  <si>
    <t>Trainer</t>
  </si>
  <si>
    <t>Local Travel</t>
  </si>
  <si>
    <t xml:space="preserve">Out of Town Travel </t>
  </si>
  <si>
    <t>Mileage - in region travel</t>
  </si>
  <si>
    <t xml:space="preserve">  Sub-total Operational</t>
  </si>
  <si>
    <t>Client</t>
  </si>
  <si>
    <t xml:space="preserve">  Sub-total Client</t>
  </si>
  <si>
    <t>Indirect</t>
  </si>
  <si>
    <t>Profit</t>
  </si>
  <si>
    <t xml:space="preserve">Total Other </t>
  </si>
  <si>
    <t>Grant Total</t>
  </si>
  <si>
    <t>Indirect Cost or Administrative Fee</t>
  </si>
  <si>
    <t>Note: In order to charge indirect costs to a program cost category - you must justify its</t>
  </si>
  <si>
    <r>
      <t xml:space="preserve">support for program functions. </t>
    </r>
    <r>
      <rPr>
        <i/>
        <sz val="10"/>
        <rFont val="Arial"/>
        <family val="2"/>
      </rPr>
      <t>Indirect cost represents functions needed for program delivery including</t>
    </r>
  </si>
  <si>
    <t>human resources, payroll, procurement, information technology support, accounts payable, compliance and oversight.</t>
  </si>
  <si>
    <t xml:space="preserve">Contributed Resources: Detail resources from other sources to be contributed </t>
  </si>
  <si>
    <t>to the operation of the Child Care Program</t>
  </si>
  <si>
    <t>C. Staffing Salaries by FTE and Funding Source</t>
  </si>
  <si>
    <t>Add rows as necessary</t>
  </si>
  <si>
    <t>Child Care</t>
  </si>
  <si>
    <t>Other Non-Federal</t>
  </si>
  <si>
    <t>Total Cost</t>
  </si>
  <si>
    <t>FTE</t>
  </si>
  <si>
    <t>Hourly Rate</t>
  </si>
  <si>
    <t>Salary</t>
  </si>
  <si>
    <t>Director</t>
  </si>
  <si>
    <t>Operations Coordinator</t>
  </si>
  <si>
    <t>Customer Services Supervisor</t>
  </si>
  <si>
    <t>Accounts Payable Specialist</t>
  </si>
  <si>
    <t>Accounts Payable Specialist - Lead</t>
  </si>
  <si>
    <t>Quality Control Specialist</t>
  </si>
  <si>
    <t>Intake Eligibility Secialist</t>
  </si>
  <si>
    <t>Program Assistants</t>
  </si>
  <si>
    <t>Provider Services Specialist</t>
  </si>
  <si>
    <t>Sub-total</t>
  </si>
  <si>
    <t>Mangment &amp; Overhead</t>
  </si>
  <si>
    <t>Senior Director</t>
  </si>
  <si>
    <t>Compliance Analyst</t>
  </si>
  <si>
    <t>Data Analyst</t>
  </si>
  <si>
    <t>Business Process Analyst</t>
  </si>
  <si>
    <t>HR</t>
  </si>
  <si>
    <t>Please separate TRS salaries and benefies from non-TRS</t>
  </si>
  <si>
    <t>D. PEO Budget</t>
  </si>
  <si>
    <t>One-Time Costs</t>
  </si>
  <si>
    <t>Amount</t>
  </si>
  <si>
    <t>Cost per Employee</t>
  </si>
  <si>
    <t>Initial Set-up Fees</t>
  </si>
  <si>
    <t>N/A</t>
  </si>
  <si>
    <t xml:space="preserve">    Retirement Plan (401k, etc.)</t>
  </si>
  <si>
    <t xml:space="preserve">    Cafeteria or 125 Plan Option</t>
  </si>
  <si>
    <t xml:space="preserve">    Database Creation Fee</t>
  </si>
  <si>
    <t xml:space="preserve">    COBRA Notification Fee</t>
  </si>
  <si>
    <t xml:space="preserve">    Other "Must Have" Requirements</t>
  </si>
  <si>
    <t xml:space="preserve">    Other "Preferred" Requirements</t>
  </si>
  <si>
    <t xml:space="preserve">    Terminating Current Employees</t>
  </si>
  <si>
    <t xml:space="preserve">    </t>
  </si>
  <si>
    <t xml:space="preserve">    Adding New Employees</t>
  </si>
  <si>
    <t xml:space="preserve">    Other Initial Set-up fees not listed [describe]</t>
  </si>
  <si>
    <t>Totals</t>
  </si>
  <si>
    <t>Annual or Monthly Costs</t>
  </si>
  <si>
    <t>Monthly</t>
  </si>
  <si>
    <t>Annual</t>
  </si>
  <si>
    <t>On-going Administration Fees</t>
  </si>
  <si>
    <t xml:space="preserve">    Basic Admin Fee</t>
  </si>
  <si>
    <t xml:space="preserve">    Retirement Plan Fee</t>
  </si>
  <si>
    <t xml:space="preserve">    Cafeteria Plan Fee</t>
  </si>
  <si>
    <t>Form 5500 Preparation/Filing Fee</t>
  </si>
  <si>
    <t xml:space="preserve">    Retirement Plan</t>
  </si>
  <si>
    <t xml:space="preserve">    Cafeteria Plan </t>
  </si>
  <si>
    <t>Other Annual Costs Not Listed</t>
  </si>
  <si>
    <t>*Transfer total annual cost to Summary Page</t>
  </si>
  <si>
    <t>Funds</t>
  </si>
  <si>
    <t xml:space="preserve">Board </t>
  </si>
  <si>
    <t>Board</t>
  </si>
  <si>
    <t>Projected</t>
  </si>
  <si>
    <t xml:space="preserve">Contractor </t>
  </si>
  <si>
    <t xml:space="preserve"> </t>
  </si>
  <si>
    <t>Oversight</t>
  </si>
  <si>
    <t>Facilities</t>
  </si>
  <si>
    <t>Projects</t>
  </si>
  <si>
    <t>Operations</t>
  </si>
  <si>
    <t xml:space="preserve">Client </t>
  </si>
  <si>
    <t>Reserve</t>
  </si>
  <si>
    <t>Bal.</t>
  </si>
  <si>
    <t>WIA Adult</t>
  </si>
  <si>
    <t>WIA Dislocated Worker</t>
  </si>
  <si>
    <t>WIA Youth</t>
  </si>
  <si>
    <t>Child Care Match</t>
  </si>
  <si>
    <t>Child Care PRS</t>
  </si>
  <si>
    <t>TANF/Choices</t>
  </si>
  <si>
    <t>SNAP E&amp;T</t>
  </si>
  <si>
    <t>SNAP E&amp;T- ABAWD</t>
  </si>
  <si>
    <t>Resource Sharing</t>
  </si>
  <si>
    <t>Employment Services</t>
  </si>
  <si>
    <t xml:space="preserve">Trade Act </t>
  </si>
  <si>
    <t>Vet Services</t>
  </si>
  <si>
    <t>Disability Program</t>
  </si>
  <si>
    <t xml:space="preserve">Non Custodial Parents </t>
  </si>
  <si>
    <t>DOL</t>
  </si>
  <si>
    <t>Performance Incentive Award</t>
  </si>
  <si>
    <t>Child Care Automation Tracking</t>
  </si>
  <si>
    <t>Texas Back to Work</t>
  </si>
  <si>
    <t>Program Income</t>
  </si>
  <si>
    <t>E. Budget Narrative 2025-2026</t>
  </si>
  <si>
    <t>Contractor Name</t>
  </si>
  <si>
    <r>
      <t xml:space="preserve">Staff Salaries </t>
    </r>
    <r>
      <rPr>
        <sz val="12"/>
        <rFont val="Arial Narrow"/>
        <family val="2"/>
      </rPr>
      <t>- Staff position, FTE and salary detail are listed on the Staffing Schedule.</t>
    </r>
  </si>
  <si>
    <t>Fringe Benefits:</t>
  </si>
  <si>
    <t>FICA - Budgeted at ___x salaries.</t>
  </si>
  <si>
    <t>Unemployment Compensation - Budgeted at _% x salaries.</t>
  </si>
  <si>
    <t>Workers' Compensation - __% x salaries</t>
  </si>
  <si>
    <t>Medical and Dental - Group insurance, Cost Per.</t>
  </si>
  <si>
    <t>Life Insurance - Employer paid life insurance =__% x annual salary.</t>
  </si>
  <si>
    <t>Retirement - Retirement savings plan, _% x salaries x __% participation.</t>
  </si>
  <si>
    <t>Total Supplies:</t>
  </si>
  <si>
    <t>Office Supplies - Description.</t>
  </si>
  <si>
    <t>Duplicating expenses</t>
  </si>
  <si>
    <t>Description</t>
  </si>
  <si>
    <t xml:space="preserve">Communication: </t>
  </si>
  <si>
    <t>Item Description</t>
  </si>
  <si>
    <t>Postage:</t>
  </si>
  <si>
    <t>Postage --  Description</t>
  </si>
  <si>
    <t>Travel:</t>
  </si>
  <si>
    <r>
      <t xml:space="preserve">Indirect Cost  </t>
    </r>
    <r>
      <rPr>
        <sz val="12"/>
        <rFont val="Arial Narrow"/>
        <family val="2"/>
      </rPr>
      <t>-- If Applicable</t>
    </r>
  </si>
  <si>
    <t>Total 2025-2026 Operations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</si>
</sst>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&quot;$&quot;* #,##0_);_(&quot;$&quot;* \(#,##0\);_(&quot;$&quot;* &quot;-&quot;??_);_(@_)"/>
  </numFmts>
  <fonts count="13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i/>
      <sz val="10"/>
      <name val="Arial"/>
      <family val="2"/>
    </font>
    <font>
      <i/>
      <sz val="10"/>
      <name val="Arial Narrow"/>
      <family val="2"/>
    </font>
    <font>
      <b/>
      <i/>
      <sz val="12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/>
      <diagonal/>
    </border>
    <border>
      <left style="thin">
        <color indexed="64"/>
      </left>
      <right/>
      <top style="thin">
        <color indexed="23"/>
      </top>
      <bottom/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21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165" fontId="0" fillId="0" borderId="0" xfId="0" applyNumberFormat="1"/>
    <xf numFmtId="41" fontId="0" fillId="0" borderId="0" xfId="0" applyNumberFormat="1"/>
    <xf numFmtId="41" fontId="0" fillId="0" borderId="5" xfId="0" applyNumberFormat="1" applyBorder="1"/>
    <xf numFmtId="37" fontId="0" fillId="0" borderId="0" xfId="0" applyNumberFormat="1"/>
    <xf numFmtId="37" fontId="0" fillId="0" borderId="5" xfId="0" applyNumberFormat="1" applyBorder="1"/>
    <xf numFmtId="0" fontId="0" fillId="0" borderId="6" xfId="0" applyBorder="1"/>
    <xf numFmtId="0" fontId="0" fillId="0" borderId="7" xfId="0" applyBorder="1"/>
    <xf numFmtId="9" fontId="0" fillId="0" borderId="7" xfId="0" applyNumberFormat="1" applyBorder="1"/>
    <xf numFmtId="165" fontId="0" fillId="0" borderId="7" xfId="0" applyNumberFormat="1" applyBorder="1"/>
    <xf numFmtId="10" fontId="0" fillId="0" borderId="8" xfId="0" applyNumberFormat="1" applyBorder="1"/>
    <xf numFmtId="0" fontId="4" fillId="0" borderId="3" xfId="0" applyFont="1" applyBorder="1" applyAlignment="1">
      <alignment horizontal="right"/>
    </xf>
    <xf numFmtId="165" fontId="4" fillId="0" borderId="3" xfId="0" applyNumberFormat="1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39" fontId="4" fillId="0" borderId="7" xfId="0" applyNumberFormat="1" applyFont="1" applyBorder="1" applyAlignment="1">
      <alignment horizontal="right"/>
    </xf>
    <xf numFmtId="165" fontId="4" fillId="0" borderId="7" xfId="0" applyNumberFormat="1" applyFont="1" applyBorder="1" applyAlignment="1">
      <alignment horizontal="right"/>
    </xf>
    <xf numFmtId="39" fontId="4" fillId="0" borderId="8" xfId="0" applyNumberFormat="1" applyFont="1" applyBorder="1" applyAlignment="1">
      <alignment horizontal="right"/>
    </xf>
    <xf numFmtId="41" fontId="0" fillId="0" borderId="10" xfId="0" applyNumberFormat="1" applyBorder="1"/>
    <xf numFmtId="37" fontId="0" fillId="0" borderId="10" xfId="0" applyNumberFormat="1" applyBorder="1"/>
    <xf numFmtId="165" fontId="0" fillId="0" borderId="10" xfId="0" applyNumberFormat="1" applyBorder="1"/>
    <xf numFmtId="41" fontId="0" fillId="0" borderId="11" xfId="0" applyNumberFormat="1" applyBorder="1"/>
    <xf numFmtId="43" fontId="0" fillId="0" borderId="5" xfId="0" applyNumberFormat="1" applyBorder="1"/>
    <xf numFmtId="43" fontId="0" fillId="0" borderId="11" xfId="0" applyNumberFormat="1" applyBorder="1"/>
    <xf numFmtId="9" fontId="0" fillId="0" borderId="0" xfId="5" applyFont="1"/>
    <xf numFmtId="0" fontId="6" fillId="0" borderId="0" xfId="0" applyFont="1"/>
    <xf numFmtId="0" fontId="7" fillId="0" borderId="0" xfId="0" applyFont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" xfId="0" applyFont="1" applyBorder="1" applyAlignment="1">
      <alignment horizontal="left" indent="1"/>
    </xf>
    <xf numFmtId="0" fontId="6" fillId="0" borderId="15" xfId="0" applyFont="1" applyBorder="1" applyAlignment="1">
      <alignment horizontal="left" indent="1"/>
    </xf>
    <xf numFmtId="0" fontId="6" fillId="0" borderId="17" xfId="0" applyFont="1" applyBorder="1" applyAlignment="1">
      <alignment horizontal="left" indent="1"/>
    </xf>
    <xf numFmtId="0" fontId="6" fillId="0" borderId="1" xfId="0" applyFont="1" applyBorder="1"/>
    <xf numFmtId="0" fontId="6" fillId="0" borderId="14" xfId="0" applyFont="1" applyBorder="1" applyAlignment="1">
      <alignment horizontal="left" indent="1"/>
    </xf>
    <xf numFmtId="0" fontId="6" fillId="0" borderId="18" xfId="0" applyFont="1" applyBorder="1"/>
    <xf numFmtId="0" fontId="6" fillId="0" borderId="12" xfId="0" applyFont="1" applyBorder="1"/>
    <xf numFmtId="0" fontId="6" fillId="0" borderId="18" xfId="0" applyFont="1" applyBorder="1" applyAlignment="1">
      <alignment horizontal="left" indent="1"/>
    </xf>
    <xf numFmtId="0" fontId="6" fillId="0" borderId="19" xfId="0" applyFont="1" applyBorder="1" applyAlignment="1">
      <alignment horizontal="left" indent="1"/>
    </xf>
    <xf numFmtId="0" fontId="6" fillId="0" borderId="20" xfId="0" applyFont="1" applyBorder="1" applyAlignment="1">
      <alignment horizontal="left" indent="1"/>
    </xf>
    <xf numFmtId="0" fontId="6" fillId="0" borderId="16" xfId="0" applyFont="1" applyBorder="1" applyAlignment="1">
      <alignment horizontal="left" indent="1"/>
    </xf>
    <xf numFmtId="0" fontId="6" fillId="0" borderId="22" xfId="0" applyFont="1" applyBorder="1" applyAlignment="1">
      <alignment horizontal="left" indent="1"/>
    </xf>
    <xf numFmtId="0" fontId="6" fillId="0" borderId="24" xfId="0" applyFont="1" applyBorder="1" applyAlignment="1">
      <alignment horizontal="left" indent="1"/>
    </xf>
    <xf numFmtId="0" fontId="6" fillId="0" borderId="24" xfId="0" applyFont="1" applyBorder="1"/>
    <xf numFmtId="0" fontId="6" fillId="0" borderId="21" xfId="0" applyFont="1" applyBorder="1" applyAlignment="1">
      <alignment horizontal="left" indent="1"/>
    </xf>
    <xf numFmtId="0" fontId="6" fillId="0" borderId="25" xfId="0" applyFont="1" applyBorder="1" applyAlignment="1">
      <alignment horizontal="left" indent="1"/>
    </xf>
    <xf numFmtId="0" fontId="6" fillId="0" borderId="27" xfId="0" applyFont="1" applyBorder="1"/>
    <xf numFmtId="0" fontId="9" fillId="0" borderId="0" xfId="0" applyFont="1"/>
    <xf numFmtId="0" fontId="5" fillId="0" borderId="0" xfId="0" applyFont="1" applyAlignment="1">
      <alignment horizontal="center"/>
    </xf>
    <xf numFmtId="0" fontId="9" fillId="0" borderId="28" xfId="0" applyFont="1" applyBorder="1"/>
    <xf numFmtId="166" fontId="9" fillId="0" borderId="28" xfId="2" applyNumberFormat="1" applyFont="1" applyBorder="1"/>
    <xf numFmtId="37" fontId="9" fillId="0" borderId="28" xfId="0" applyNumberFormat="1" applyFont="1" applyBorder="1"/>
    <xf numFmtId="0" fontId="5" fillId="0" borderId="0" xfId="0" applyFont="1"/>
    <xf numFmtId="164" fontId="5" fillId="0" borderId="0" xfId="1" applyNumberFormat="1" applyFont="1" applyBorder="1" applyAlignment="1">
      <alignment horizontal="right"/>
    </xf>
    <xf numFmtId="164" fontId="9" fillId="0" borderId="0" xfId="1" applyNumberFormat="1" applyFont="1" applyBorder="1" applyAlignment="1">
      <alignment horizontal="right"/>
    </xf>
    <xf numFmtId="164" fontId="9" fillId="0" borderId="10" xfId="1" applyNumberFormat="1" applyFont="1" applyBorder="1" applyAlignment="1">
      <alignment horizontal="right"/>
    </xf>
    <xf numFmtId="0" fontId="9" fillId="0" borderId="10" xfId="0" applyFont="1" applyBorder="1"/>
    <xf numFmtId="43" fontId="9" fillId="0" borderId="0" xfId="1" applyFont="1" applyAlignment="1"/>
    <xf numFmtId="43" fontId="9" fillId="0" borderId="0" xfId="1" applyFont="1"/>
    <xf numFmtId="43" fontId="5" fillId="0" borderId="3" xfId="1" applyFont="1" applyFill="1" applyBorder="1" applyAlignment="1"/>
    <xf numFmtId="0" fontId="5" fillId="0" borderId="3" xfId="0" applyFont="1" applyBorder="1" applyAlignment="1">
      <alignment horizontal="center"/>
    </xf>
    <xf numFmtId="43" fontId="5" fillId="0" borderId="7" xfId="1" applyFont="1" applyFill="1" applyBorder="1" applyAlignment="1"/>
    <xf numFmtId="0" fontId="5" fillId="0" borderId="7" xfId="0" applyFont="1" applyBorder="1" applyAlignment="1">
      <alignment horizontal="center"/>
    </xf>
    <xf numFmtId="43" fontId="9" fillId="0" borderId="0" xfId="1" applyFont="1" applyBorder="1" applyAlignment="1"/>
    <xf numFmtId="43" fontId="7" fillId="0" borderId="0" xfId="1" applyFont="1" applyBorder="1" applyAlignment="1">
      <alignment horizontal="center"/>
    </xf>
    <xf numFmtId="43" fontId="7" fillId="0" borderId="28" xfId="1" applyFont="1" applyFill="1" applyBorder="1" applyAlignment="1">
      <alignment horizontal="center"/>
    </xf>
    <xf numFmtId="43" fontId="6" fillId="0" borderId="14" xfId="1" applyFont="1" applyFill="1" applyBorder="1" applyAlignment="1">
      <alignment horizontal="right"/>
    </xf>
    <xf numFmtId="43" fontId="6" fillId="0" borderId="1" xfId="1" applyFont="1" applyFill="1" applyBorder="1" applyAlignment="1">
      <alignment horizontal="right"/>
    </xf>
    <xf numFmtId="43" fontId="6" fillId="0" borderId="14" xfId="1" applyFont="1" applyBorder="1" applyAlignment="1">
      <alignment horizontal="right"/>
    </xf>
    <xf numFmtId="43" fontId="6" fillId="0" borderId="1" xfId="1" applyFont="1" applyBorder="1"/>
    <xf numFmtId="43" fontId="6" fillId="0" borderId="14" xfId="1" applyFont="1" applyBorder="1"/>
    <xf numFmtId="43" fontId="6" fillId="0" borderId="12" xfId="1" applyFont="1" applyBorder="1" applyAlignment="1">
      <alignment horizontal="right"/>
    </xf>
    <xf numFmtId="43" fontId="6" fillId="0" borderId="1" xfId="1" applyFont="1" applyBorder="1" applyAlignment="1">
      <alignment horizontal="right"/>
    </xf>
    <xf numFmtId="43" fontId="6" fillId="0" borderId="0" xfId="1" applyFont="1"/>
    <xf numFmtId="43" fontId="7" fillId="0" borderId="28" xfId="1" applyFont="1" applyFill="1" applyBorder="1" applyAlignment="1">
      <alignment horizontal="center" wrapText="1"/>
    </xf>
    <xf numFmtId="43" fontId="7" fillId="0" borderId="22" xfId="1" applyFont="1" applyFill="1" applyBorder="1" applyAlignment="1">
      <alignment horizontal="center"/>
    </xf>
    <xf numFmtId="43" fontId="7" fillId="0" borderId="0" xfId="1" applyFont="1" applyFill="1" applyBorder="1" applyAlignment="1">
      <alignment horizontal="center"/>
    </xf>
    <xf numFmtId="43" fontId="6" fillId="0" borderId="19" xfId="1" applyFont="1" applyBorder="1"/>
    <xf numFmtId="43" fontId="6" fillId="0" borderId="0" xfId="1" applyFont="1" applyBorder="1" applyAlignment="1">
      <alignment horizontal="right"/>
    </xf>
    <xf numFmtId="43" fontId="6" fillId="0" borderId="18" xfId="1" applyFont="1" applyBorder="1" applyAlignment="1">
      <alignment horizontal="right"/>
    </xf>
    <xf numFmtId="43" fontId="6" fillId="0" borderId="15" xfId="1" applyFont="1" applyBorder="1"/>
    <xf numFmtId="43" fontId="6" fillId="0" borderId="18" xfId="1" applyFont="1" applyBorder="1"/>
    <xf numFmtId="43" fontId="6" fillId="0" borderId="0" xfId="1" applyFont="1" applyBorder="1"/>
    <xf numFmtId="43" fontId="6" fillId="0" borderId="29" xfId="1" applyFont="1" applyBorder="1"/>
    <xf numFmtId="43" fontId="6" fillId="0" borderId="12" xfId="1" applyFont="1" applyBorder="1"/>
    <xf numFmtId="43" fontId="6" fillId="0" borderId="29" xfId="1" applyFont="1" applyBorder="1" applyAlignment="1">
      <alignment horizontal="right"/>
    </xf>
    <xf numFmtId="43" fontId="6" fillId="0" borderId="17" xfId="1" applyFont="1" applyBorder="1"/>
    <xf numFmtId="43" fontId="6" fillId="0" borderId="14" xfId="1" applyFont="1" applyBorder="1" applyAlignment="1">
      <alignment horizontal="left" indent="1"/>
    </xf>
    <xf numFmtId="43" fontId="6" fillId="0" borderId="1" xfId="1" applyFont="1" applyBorder="1" applyAlignment="1">
      <alignment horizontal="left" indent="1"/>
    </xf>
    <xf numFmtId="43" fontId="6" fillId="0" borderId="30" xfId="1" applyFont="1" applyBorder="1"/>
    <xf numFmtId="43" fontId="6" fillId="0" borderId="18" xfId="1" applyFont="1" applyBorder="1" applyAlignment="1">
      <alignment horizontal="left" indent="1"/>
    </xf>
    <xf numFmtId="43" fontId="6" fillId="0" borderId="19" xfId="1" applyFont="1" applyBorder="1" applyAlignment="1">
      <alignment horizontal="right"/>
    </xf>
    <xf numFmtId="43" fontId="6" fillId="0" borderId="0" xfId="1" applyFont="1" applyAlignment="1">
      <alignment horizontal="left" indent="1"/>
    </xf>
    <xf numFmtId="0" fontId="5" fillId="3" borderId="31" xfId="0" applyFont="1" applyFill="1" applyBorder="1" applyAlignment="1">
      <alignment horizontal="center"/>
    </xf>
    <xf numFmtId="0" fontId="5" fillId="3" borderId="32" xfId="0" applyFont="1" applyFill="1" applyBorder="1" applyAlignment="1">
      <alignment horizontal="center" wrapText="1"/>
    </xf>
    <xf numFmtId="0" fontId="5" fillId="3" borderId="32" xfId="0" applyFont="1" applyFill="1" applyBorder="1" applyAlignment="1">
      <alignment horizontal="center"/>
    </xf>
    <xf numFmtId="0" fontId="3" fillId="0" borderId="0" xfId="4"/>
    <xf numFmtId="0" fontId="4" fillId="0" borderId="33" xfId="4" applyFont="1" applyBorder="1"/>
    <xf numFmtId="0" fontId="3" fillId="0" borderId="33" xfId="4" applyBorder="1"/>
    <xf numFmtId="0" fontId="4" fillId="0" borderId="34" xfId="4" applyFont="1" applyBorder="1"/>
    <xf numFmtId="43" fontId="6" fillId="4" borderId="20" xfId="1" applyFont="1" applyFill="1" applyBorder="1"/>
    <xf numFmtId="43" fontId="6" fillId="4" borderId="1" xfId="1" applyFont="1" applyFill="1" applyBorder="1" applyAlignment="1">
      <alignment horizontal="left" indent="1"/>
    </xf>
    <xf numFmtId="43" fontId="6" fillId="4" borderId="16" xfId="1" applyFont="1" applyFill="1" applyBorder="1" applyAlignment="1">
      <alignment horizontal="left" indent="1"/>
    </xf>
    <xf numFmtId="43" fontId="6" fillId="4" borderId="12" xfId="1" applyFont="1" applyFill="1" applyBorder="1" applyAlignment="1">
      <alignment horizontal="right"/>
    </xf>
    <xf numFmtId="165" fontId="9" fillId="0" borderId="28" xfId="1" applyNumberFormat="1" applyFont="1" applyFill="1" applyBorder="1"/>
    <xf numFmtId="165" fontId="9" fillId="0" borderId="28" xfId="1" applyNumberFormat="1" applyFont="1" applyBorder="1"/>
    <xf numFmtId="6" fontId="6" fillId="0" borderId="1" xfId="1" applyNumberFormat="1" applyFont="1" applyBorder="1" applyAlignment="1">
      <alignment horizontal="right"/>
    </xf>
    <xf numFmtId="165" fontId="9" fillId="0" borderId="0" xfId="1" applyNumberFormat="1" applyFont="1" applyBorder="1" applyAlignment="1">
      <alignment horizontal="right"/>
    </xf>
    <xf numFmtId="165" fontId="9" fillId="0" borderId="10" xfId="0" applyNumberFormat="1" applyFont="1" applyBorder="1"/>
    <xf numFmtId="43" fontId="6" fillId="0" borderId="0" xfId="0" applyNumberFormat="1" applyFont="1"/>
    <xf numFmtId="6" fontId="6" fillId="0" borderId="0" xfId="0" applyNumberFormat="1" applyFont="1"/>
    <xf numFmtId="43" fontId="6" fillId="0" borderId="21" xfId="1" applyFont="1" applyBorder="1" applyAlignment="1">
      <alignment horizontal="right"/>
    </xf>
    <xf numFmtId="43" fontId="6" fillId="0" borderId="20" xfId="1" applyFont="1" applyFill="1" applyBorder="1" applyAlignment="1">
      <alignment horizontal="right"/>
    </xf>
    <xf numFmtId="0" fontId="3" fillId="5" borderId="0" xfId="4" applyFill="1"/>
    <xf numFmtId="0" fontId="3" fillId="0" borderId="0" xfId="0" applyFont="1"/>
    <xf numFmtId="43" fontId="0" fillId="0" borderId="0" xfId="1" applyFont="1"/>
    <xf numFmtId="43" fontId="0" fillId="0" borderId="0" xfId="0" applyNumberFormat="1"/>
    <xf numFmtId="0" fontId="9" fillId="0" borderId="28" xfId="4" applyFont="1" applyBorder="1"/>
    <xf numFmtId="0" fontId="5" fillId="5" borderId="28" xfId="4" applyFont="1" applyFill="1" applyBorder="1" applyAlignment="1">
      <alignment horizontal="center"/>
    </xf>
    <xf numFmtId="0" fontId="5" fillId="0" borderId="28" xfId="4" applyFont="1" applyBorder="1" applyAlignment="1">
      <alignment wrapText="1"/>
    </xf>
    <xf numFmtId="166" fontId="5" fillId="5" borderId="28" xfId="3" applyNumberFormat="1" applyFont="1" applyFill="1" applyBorder="1" applyAlignment="1"/>
    <xf numFmtId="0" fontId="9" fillId="5" borderId="28" xfId="4" applyFont="1" applyFill="1" applyBorder="1"/>
    <xf numFmtId="0" fontId="5" fillId="0" borderId="28" xfId="4" applyFont="1" applyBorder="1"/>
    <xf numFmtId="166" fontId="9" fillId="5" borderId="28" xfId="4" applyNumberFormat="1" applyFont="1" applyFill="1" applyBorder="1"/>
    <xf numFmtId="0" fontId="9" fillId="0" borderId="28" xfId="4" applyFont="1" applyBorder="1" applyAlignment="1">
      <alignment wrapText="1"/>
    </xf>
    <xf numFmtId="166" fontId="5" fillId="5" borderId="28" xfId="4" applyNumberFormat="1" applyFont="1" applyFill="1" applyBorder="1"/>
    <xf numFmtId="0" fontId="3" fillId="0" borderId="28" xfId="4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9" fillId="0" borderId="41" xfId="0" applyFont="1" applyBorder="1"/>
    <xf numFmtId="0" fontId="9" fillId="0" borderId="33" xfId="0" applyFont="1" applyBorder="1"/>
    <xf numFmtId="0" fontId="7" fillId="0" borderId="33" xfId="0" applyFont="1" applyBorder="1" applyAlignment="1">
      <alignment horizontal="center"/>
    </xf>
    <xf numFmtId="43" fontId="7" fillId="0" borderId="41" xfId="1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43" fontId="6" fillId="0" borderId="43" xfId="1" applyFont="1" applyFill="1" applyBorder="1" applyAlignment="1">
      <alignment horizontal="right"/>
    </xf>
    <xf numFmtId="0" fontId="6" fillId="0" borderId="44" xfId="0" applyFont="1" applyBorder="1"/>
    <xf numFmtId="43" fontId="6" fillId="0" borderId="23" xfId="1" applyFont="1" applyFill="1" applyBorder="1" applyAlignment="1">
      <alignment horizontal="right"/>
    </xf>
    <xf numFmtId="43" fontId="6" fillId="0" borderId="26" xfId="1" applyFont="1" applyFill="1" applyBorder="1" applyAlignment="1">
      <alignment horizontal="right"/>
    </xf>
    <xf numFmtId="43" fontId="6" fillId="0" borderId="41" xfId="1" applyFont="1" applyFill="1" applyBorder="1" applyAlignment="1">
      <alignment horizontal="right"/>
    </xf>
    <xf numFmtId="0" fontId="6" fillId="0" borderId="25" xfId="0" applyFont="1" applyBorder="1"/>
    <xf numFmtId="0" fontId="6" fillId="0" borderId="45" xfId="0" applyFont="1" applyBorder="1"/>
    <xf numFmtId="0" fontId="6" fillId="0" borderId="0" xfId="0" applyFont="1" applyAlignment="1">
      <alignment horizontal="left" indent="1"/>
    </xf>
    <xf numFmtId="43" fontId="6" fillId="0" borderId="46" xfId="1" applyFont="1" applyFill="1" applyBorder="1" applyAlignment="1">
      <alignment horizontal="right"/>
    </xf>
    <xf numFmtId="0" fontId="6" fillId="0" borderId="33" xfId="0" applyFont="1" applyBorder="1"/>
    <xf numFmtId="43" fontId="6" fillId="0" borderId="23" xfId="1" applyFont="1" applyBorder="1" applyAlignment="1">
      <alignment horizontal="right"/>
    </xf>
    <xf numFmtId="43" fontId="6" fillId="0" borderId="26" xfId="1" applyFont="1" applyBorder="1"/>
    <xf numFmtId="43" fontId="6" fillId="0" borderId="23" xfId="1" applyFont="1" applyBorder="1"/>
    <xf numFmtId="0" fontId="6" fillId="0" borderId="47" xfId="0" applyFont="1" applyBorder="1"/>
    <xf numFmtId="43" fontId="6" fillId="0" borderId="46" xfId="1" applyFont="1" applyBorder="1"/>
    <xf numFmtId="0" fontId="6" fillId="0" borderId="48" xfId="0" applyFont="1" applyBorder="1"/>
    <xf numFmtId="0" fontId="8" fillId="0" borderId="48" xfId="0" applyFont="1" applyBorder="1" applyAlignment="1">
      <alignment horizontal="left"/>
    </xf>
    <xf numFmtId="43" fontId="6" fillId="0" borderId="26" xfId="1" applyFont="1" applyBorder="1" applyAlignment="1">
      <alignment horizontal="right"/>
    </xf>
    <xf numFmtId="0" fontId="6" fillId="0" borderId="42" xfId="0" applyFont="1" applyBorder="1"/>
    <xf numFmtId="43" fontId="6" fillId="0" borderId="0" xfId="1" applyFont="1" applyBorder="1" applyAlignment="1">
      <alignment horizontal="left" indent="1"/>
    </xf>
    <xf numFmtId="43" fontId="6" fillId="0" borderId="41" xfId="1" applyFont="1" applyBorder="1"/>
    <xf numFmtId="0" fontId="11" fillId="0" borderId="33" xfId="0" applyFont="1" applyBorder="1"/>
    <xf numFmtId="0" fontId="4" fillId="0" borderId="31" xfId="4" applyFont="1" applyBorder="1"/>
    <xf numFmtId="0" fontId="6" fillId="0" borderId="10" xfId="0" applyFont="1" applyBorder="1"/>
    <xf numFmtId="43" fontId="6" fillId="0" borderId="10" xfId="1" applyFont="1" applyBorder="1" applyAlignment="1">
      <alignment horizontal="left" indent="1"/>
    </xf>
    <xf numFmtId="43" fontId="6" fillId="0" borderId="10" xfId="1" applyFont="1" applyBorder="1"/>
    <xf numFmtId="43" fontId="6" fillId="0" borderId="49" xfId="1" applyFont="1" applyBorder="1"/>
    <xf numFmtId="43" fontId="9" fillId="0" borderId="41" xfId="1" applyFont="1" applyBorder="1"/>
    <xf numFmtId="0" fontId="5" fillId="0" borderId="39" xfId="0" applyFont="1" applyBorder="1"/>
    <xf numFmtId="43" fontId="5" fillId="0" borderId="40" xfId="1" applyFont="1" applyFill="1" applyBorder="1" applyAlignment="1">
      <alignment horizontal="center"/>
    </xf>
    <xf numFmtId="43" fontId="5" fillId="0" borderId="38" xfId="1" applyFont="1" applyFill="1" applyBorder="1" applyAlignment="1">
      <alignment horizontal="center"/>
    </xf>
    <xf numFmtId="0" fontId="5" fillId="0" borderId="33" xfId="0" applyFont="1" applyBorder="1"/>
    <xf numFmtId="0" fontId="9" fillId="0" borderId="33" xfId="0" applyFont="1" applyBorder="1" applyAlignment="1">
      <alignment horizontal="left" indent="1"/>
    </xf>
    <xf numFmtId="165" fontId="9" fillId="0" borderId="0" xfId="1" applyNumberFormat="1" applyFont="1" applyBorder="1"/>
    <xf numFmtId="165" fontId="9" fillId="0" borderId="41" xfId="1" applyNumberFormat="1" applyFont="1" applyBorder="1"/>
    <xf numFmtId="0" fontId="9" fillId="0" borderId="33" xfId="0" applyFont="1" applyBorder="1" applyAlignment="1">
      <alignment horizontal="left"/>
    </xf>
    <xf numFmtId="165" fontId="9" fillId="0" borderId="0" xfId="0" applyNumberFormat="1" applyFont="1"/>
    <xf numFmtId="165" fontId="9" fillId="0" borderId="49" xfId="1" applyNumberFormat="1" applyFont="1" applyBorder="1"/>
    <xf numFmtId="0" fontId="5" fillId="0" borderId="31" xfId="0" applyFont="1" applyBorder="1" applyAlignment="1">
      <alignment horizontal="left" indent="1"/>
    </xf>
    <xf numFmtId="165" fontId="9" fillId="0" borderId="10" xfId="1" applyNumberFormat="1" applyFont="1" applyBorder="1" applyAlignment="1">
      <alignment horizontal="right"/>
    </xf>
    <xf numFmtId="165" fontId="9" fillId="0" borderId="49" xfId="1" applyNumberFormat="1" applyFont="1" applyBorder="1" applyAlignment="1">
      <alignment horizontal="right"/>
    </xf>
    <xf numFmtId="0" fontId="4" fillId="0" borderId="0" xfId="4" applyFont="1" applyAlignment="1">
      <alignment horizontal="center"/>
    </xf>
    <xf numFmtId="0" fontId="3" fillId="0" borderId="41" xfId="4" applyBorder="1"/>
    <xf numFmtId="0" fontId="4" fillId="0" borderId="0" xfId="4" applyFont="1"/>
    <xf numFmtId="0" fontId="3" fillId="2" borderId="0" xfId="4" applyFill="1"/>
    <xf numFmtId="0" fontId="3" fillId="0" borderId="10" xfId="4" applyBorder="1"/>
    <xf numFmtId="0" fontId="3" fillId="0" borderId="49" xfId="4" applyBorder="1"/>
    <xf numFmtId="0" fontId="5" fillId="6" borderId="0" xfId="0" applyFont="1" applyFill="1" applyAlignment="1">
      <alignment wrapText="1"/>
    </xf>
    <xf numFmtId="0" fontId="12" fillId="0" borderId="33" xfId="0" applyFont="1" applyBorder="1" applyAlignment="1">
      <alignment horizontal="center" wrapText="1"/>
    </xf>
    <xf numFmtId="0" fontId="9" fillId="0" borderId="3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1" xfId="0" applyFont="1" applyBorder="1" applyAlignment="1">
      <alignment horizontal="center"/>
    </xf>
    <xf numFmtId="0" fontId="8" fillId="0" borderId="42" xfId="0" applyFont="1" applyBorder="1" applyAlignment="1">
      <alignment horizontal="left"/>
    </xf>
    <xf numFmtId="0" fontId="8" fillId="0" borderId="25" xfId="0" applyFont="1" applyBorder="1" applyAlignment="1">
      <alignment horizontal="left"/>
    </xf>
    <xf numFmtId="0" fontId="4" fillId="0" borderId="34" xfId="4" applyFont="1" applyBorder="1" applyAlignment="1">
      <alignment horizontal="center"/>
    </xf>
    <xf numFmtId="0" fontId="4" fillId="0" borderId="35" xfId="4" applyFont="1" applyBorder="1" applyAlignment="1">
      <alignment horizontal="center"/>
    </xf>
    <xf numFmtId="0" fontId="4" fillId="0" borderId="36" xfId="4" applyFont="1" applyBorder="1" applyAlignment="1">
      <alignment horizontal="center"/>
    </xf>
    <xf numFmtId="0" fontId="4" fillId="0" borderId="33" xfId="4" applyFont="1" applyBorder="1" applyAlignment="1">
      <alignment horizontal="center"/>
    </xf>
    <xf numFmtId="0" fontId="4" fillId="0" borderId="0" xfId="4" applyFont="1" applyAlignment="1">
      <alignment horizontal="center"/>
    </xf>
    <xf numFmtId="0" fontId="4" fillId="0" borderId="41" xfId="4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41" xfId="0" applyFont="1" applyBorder="1" applyAlignment="1">
      <alignment horizontal="center"/>
    </xf>
  </cellXfs>
  <cellStyles count="6">
    <cellStyle name="Comma" xfId="1" builtinId="3"/>
    <cellStyle name="Currency" xfId="2" builtinId="4"/>
    <cellStyle name="Currency 2" xfId="3" xr:uid="{00000000-0005-0000-0000-000002000000}"/>
    <cellStyle name="Normal" xfId="0" builtinId="0"/>
    <cellStyle name="Normal 2" xfId="4" xr:uid="{00000000-0005-0000-0000-000004000000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16"/>
  <sheetViews>
    <sheetView tabSelected="1" zoomScaleNormal="100" workbookViewId="0">
      <selection sqref="A1:G1"/>
    </sheetView>
  </sheetViews>
  <sheetFormatPr defaultColWidth="9.140625" defaultRowHeight="15.75" x14ac:dyDescent="0.25"/>
  <cols>
    <col min="1" max="1" width="31.5703125" style="47" bestFit="1" customWidth="1"/>
    <col min="2" max="2" width="18.85546875" style="47" bestFit="1" customWidth="1"/>
    <col min="3" max="3" width="11" style="47" customWidth="1"/>
    <col min="4" max="4" width="11.140625" style="47" customWidth="1"/>
    <col min="5" max="5" width="13" style="47" customWidth="1"/>
    <col min="6" max="6" width="9.42578125" style="47" customWidth="1"/>
    <col min="7" max="7" width="15.42578125" style="47" bestFit="1" customWidth="1"/>
    <col min="8" max="9" width="9.140625" style="47"/>
    <col min="10" max="10" width="15.42578125" style="47" bestFit="1" customWidth="1"/>
    <col min="11" max="16384" width="9.140625" style="47"/>
  </cols>
  <sheetData>
    <row r="1" spans="1:10" x14ac:dyDescent="0.25">
      <c r="A1" s="187" t="s">
        <v>0</v>
      </c>
      <c r="B1" s="188"/>
      <c r="C1" s="188"/>
      <c r="D1" s="188"/>
      <c r="E1" s="188"/>
      <c r="F1" s="188"/>
      <c r="G1" s="189"/>
    </row>
    <row r="2" spans="1:10" ht="16.5" thickBot="1" x14ac:dyDescent="0.3">
      <c r="A2" s="190" t="s">
        <v>1</v>
      </c>
      <c r="B2" s="191"/>
      <c r="C2" s="191"/>
      <c r="D2" s="191"/>
      <c r="E2" s="191"/>
      <c r="F2" s="191"/>
      <c r="G2" s="192"/>
    </row>
    <row r="3" spans="1:10" x14ac:dyDescent="0.25">
      <c r="A3" s="184" t="s">
        <v>2</v>
      </c>
      <c r="B3" s="185"/>
      <c r="C3" s="185"/>
      <c r="D3" s="185"/>
      <c r="E3" s="185"/>
      <c r="F3" s="185"/>
      <c r="G3" s="186"/>
    </row>
    <row r="4" spans="1:10" x14ac:dyDescent="0.25">
      <c r="A4" s="182"/>
      <c r="B4" s="183"/>
      <c r="G4" s="128"/>
    </row>
    <row r="5" spans="1:10" x14ac:dyDescent="0.25">
      <c r="A5" s="129"/>
      <c r="G5" s="128"/>
    </row>
    <row r="6" spans="1:10" s="48" customFormat="1" ht="31.5" x14ac:dyDescent="0.25">
      <c r="A6" s="93"/>
      <c r="B6" s="94" t="s">
        <v>3</v>
      </c>
      <c r="C6" s="94" t="s">
        <v>4</v>
      </c>
      <c r="D6" s="95" t="s">
        <v>5</v>
      </c>
      <c r="E6" s="95" t="s">
        <v>6</v>
      </c>
      <c r="F6" s="95" t="s">
        <v>7</v>
      </c>
      <c r="G6" s="95" t="s">
        <v>8</v>
      </c>
    </row>
    <row r="7" spans="1:10" x14ac:dyDescent="0.25">
      <c r="A7" s="49" t="s">
        <v>9</v>
      </c>
      <c r="B7" s="50">
        <f>'B. Summary Line Item'!C8</f>
        <v>0</v>
      </c>
      <c r="C7" s="50">
        <f>'B. Summary Line Item'!D8</f>
        <v>0</v>
      </c>
      <c r="D7" s="50"/>
      <c r="E7" s="50"/>
      <c r="F7" s="50"/>
      <c r="G7" s="50">
        <f>SUM(B7:C7)</f>
        <v>0</v>
      </c>
    </row>
    <row r="8" spans="1:10" x14ac:dyDescent="0.25">
      <c r="A8" s="49" t="s">
        <v>10</v>
      </c>
      <c r="B8" s="51">
        <f>+'B. Summary Line Item'!C12+'B. Summary Line Item'!C13+'B. Summary Line Item'!C14+'B. Summary Line Item'!C15+'B. Summary Line Item'!C16+'B. Summary Line Item'!C17</f>
        <v>0</v>
      </c>
      <c r="C8" s="51">
        <f>+'B. Summary Line Item'!D12+'B. Summary Line Item'!D13+'B. Summary Line Item'!D14+'B. Summary Line Item'!D15+'B. Summary Line Item'!D16+'B. Summary Line Item'!D17</f>
        <v>0</v>
      </c>
      <c r="D8" s="51"/>
      <c r="E8" s="51"/>
      <c r="F8" s="51"/>
      <c r="G8" s="104">
        <f>SUM(B8:C8)</f>
        <v>0</v>
      </c>
    </row>
    <row r="9" spans="1:10" x14ac:dyDescent="0.25">
      <c r="A9" s="49" t="s">
        <v>11</v>
      </c>
      <c r="B9" s="51"/>
      <c r="C9" s="51">
        <f>+'B. Summary Line Item'!E25</f>
        <v>0</v>
      </c>
      <c r="D9" s="51"/>
      <c r="E9" s="51"/>
      <c r="F9" s="51"/>
      <c r="G9" s="104">
        <f t="shared" ref="G9:G15" si="0">SUM(B9:C9)</f>
        <v>0</v>
      </c>
    </row>
    <row r="10" spans="1:10" x14ac:dyDescent="0.25">
      <c r="A10" s="49" t="s">
        <v>12</v>
      </c>
      <c r="B10" s="51"/>
      <c r="C10" s="51">
        <f>+'B. Summary Line Item'!E26</f>
        <v>0</v>
      </c>
      <c r="D10" s="51"/>
      <c r="E10" s="51"/>
      <c r="F10" s="51"/>
      <c r="G10" s="105">
        <f>SUM(B10:C10)</f>
        <v>0</v>
      </c>
    </row>
    <row r="11" spans="1:10" x14ac:dyDescent="0.25">
      <c r="A11" s="49" t="s">
        <v>13</v>
      </c>
      <c r="B11" s="51"/>
      <c r="C11" s="51">
        <f>+'B. Summary Line Item'!E30+'B. Summary Line Item'!E28</f>
        <v>0</v>
      </c>
      <c r="D11" s="51"/>
      <c r="E11" s="51"/>
      <c r="F11" s="51"/>
      <c r="G11" s="105">
        <f t="shared" si="0"/>
        <v>0</v>
      </c>
    </row>
    <row r="12" spans="1:10" x14ac:dyDescent="0.25">
      <c r="A12" s="49" t="s">
        <v>14</v>
      </c>
      <c r="B12" s="51"/>
      <c r="C12" s="51">
        <f>+'B. Summary Line Item'!E34</f>
        <v>0</v>
      </c>
      <c r="D12" s="51"/>
      <c r="E12" s="51"/>
      <c r="F12" s="51"/>
      <c r="G12" s="105">
        <f t="shared" si="0"/>
        <v>0</v>
      </c>
    </row>
    <row r="13" spans="1:10" x14ac:dyDescent="0.25">
      <c r="A13" s="49" t="s">
        <v>15</v>
      </c>
      <c r="B13" s="51"/>
      <c r="C13" s="51">
        <f>+'B. Summary Line Item'!E38+'B. Summary Line Item'!E39</f>
        <v>0</v>
      </c>
      <c r="D13" s="51"/>
      <c r="E13" s="51"/>
      <c r="F13" s="51"/>
      <c r="G13" s="105">
        <f t="shared" si="0"/>
        <v>0</v>
      </c>
    </row>
    <row r="14" spans="1:10" x14ac:dyDescent="0.25">
      <c r="A14" s="49" t="s">
        <v>16</v>
      </c>
      <c r="B14" s="51">
        <f>'B. Summary Line Item'!C21</f>
        <v>0</v>
      </c>
      <c r="C14" s="51">
        <f>+'B. Summary Line Item'!D21+'B. Summary Line Item'!D23+'B. Summary Line Item'!D24+'B. Summary Line Item'!D33+'B. Summary Line Item'!D35+'B. Summary Line Item'!D36</f>
        <v>0</v>
      </c>
      <c r="D14" s="51"/>
      <c r="E14" s="51"/>
      <c r="F14" s="51"/>
      <c r="G14" s="105">
        <f t="shared" si="0"/>
        <v>0</v>
      </c>
    </row>
    <row r="15" spans="1:10" x14ac:dyDescent="0.25">
      <c r="A15" s="49" t="s">
        <v>17</v>
      </c>
      <c r="B15" s="105">
        <f>'B. Summary Line Item'!C49</f>
        <v>0</v>
      </c>
      <c r="C15" s="51">
        <f>'B. Summary Line Item'!D49</f>
        <v>0</v>
      </c>
      <c r="D15" s="51"/>
      <c r="E15" s="51"/>
      <c r="F15" s="51"/>
      <c r="G15" s="105">
        <f t="shared" si="0"/>
        <v>0</v>
      </c>
    </row>
    <row r="16" spans="1:10" x14ac:dyDescent="0.25">
      <c r="A16" s="49" t="s">
        <v>18</v>
      </c>
      <c r="B16" s="50">
        <f>SUM(B7:B15)</f>
        <v>0</v>
      </c>
      <c r="C16" s="50">
        <f>SUM(C7:C15)</f>
        <v>0</v>
      </c>
      <c r="D16" s="50">
        <f>SUM(D7:D14)</f>
        <v>0</v>
      </c>
      <c r="E16" s="50">
        <f>SUM(E7:E14)</f>
        <v>0</v>
      </c>
      <c r="F16" s="50">
        <f>SUM(F7:F14)</f>
        <v>0</v>
      </c>
      <c r="G16" s="50">
        <f>SUM(G7:G15)</f>
        <v>0</v>
      </c>
      <c r="J16" s="58"/>
    </row>
  </sheetData>
  <mergeCells count="4">
    <mergeCell ref="A4:B4"/>
    <mergeCell ref="A3:G3"/>
    <mergeCell ref="A1:G1"/>
    <mergeCell ref="A2:G2"/>
  </mergeCells>
  <phoneticPr fontId="2" type="noConversion"/>
  <printOptions horizontalCentered="1"/>
  <pageMargins left="0.75" right="0.75" top="1" bottom="1" header="0.5" footer="0.5"/>
  <pageSetup scale="82" orientation="portrait" r:id="rId1"/>
  <headerFooter alignWithMargins="0">
    <oddFooter xml:space="preserve">&amp;LProposal in Response to RFP 25-02&amp;RPage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60"/>
  <sheetViews>
    <sheetView zoomScaleNormal="100" zoomScaleSheetLayoutView="115" workbookViewId="0">
      <selection sqref="A1:E1"/>
    </sheetView>
  </sheetViews>
  <sheetFormatPr defaultColWidth="9.140625" defaultRowHeight="12.75" x14ac:dyDescent="0.2"/>
  <cols>
    <col min="1" max="1" width="13" style="27" customWidth="1"/>
    <col min="2" max="2" width="31.42578125" style="27" customWidth="1"/>
    <col min="3" max="3" width="17.85546875" style="92" customWidth="1"/>
    <col min="4" max="4" width="15.42578125" style="73" customWidth="1"/>
    <col min="5" max="5" width="10.140625" style="73" bestFit="1" customWidth="1"/>
    <col min="6" max="16384" width="9.140625" style="27"/>
  </cols>
  <sheetData>
    <row r="1" spans="1:7" s="47" customFormat="1" ht="15.75" x14ac:dyDescent="0.25">
      <c r="A1" s="187" t="s">
        <v>0</v>
      </c>
      <c r="B1" s="188"/>
      <c r="C1" s="188"/>
      <c r="D1" s="188"/>
      <c r="E1" s="189"/>
      <c r="F1" s="48"/>
      <c r="G1" s="48"/>
    </row>
    <row r="2" spans="1:7" s="47" customFormat="1" ht="15.75" x14ac:dyDescent="0.25">
      <c r="A2" s="193" t="s">
        <v>19</v>
      </c>
      <c r="B2" s="194"/>
      <c r="C2" s="194"/>
      <c r="D2" s="194"/>
      <c r="E2" s="195"/>
      <c r="F2" s="48"/>
      <c r="G2" s="48"/>
    </row>
    <row r="3" spans="1:7" ht="15.75" x14ac:dyDescent="0.25">
      <c r="A3" s="193" t="s">
        <v>2</v>
      </c>
      <c r="B3" s="194"/>
      <c r="C3" s="194"/>
      <c r="D3" s="194"/>
      <c r="E3" s="195"/>
    </row>
    <row r="4" spans="1:7" ht="16.5" thickBot="1" x14ac:dyDescent="0.3">
      <c r="A4" s="190"/>
      <c r="B4" s="191"/>
      <c r="C4" s="191"/>
      <c r="D4" s="191"/>
      <c r="E4" s="192"/>
    </row>
    <row r="5" spans="1:7" ht="14.25" customHeight="1" x14ac:dyDescent="0.2">
      <c r="A5" s="130"/>
      <c r="B5" s="28"/>
      <c r="C5" s="64"/>
      <c r="D5" s="64"/>
      <c r="E5" s="131"/>
    </row>
    <row r="6" spans="1:7" s="28" customFormat="1" ht="25.5" x14ac:dyDescent="0.2">
      <c r="A6" s="132"/>
      <c r="B6" s="29"/>
      <c r="C6" s="74" t="s">
        <v>20</v>
      </c>
      <c r="D6" s="65" t="s">
        <v>21</v>
      </c>
      <c r="E6" s="65" t="s">
        <v>8</v>
      </c>
    </row>
    <row r="7" spans="1:7" s="28" customFormat="1" ht="16.5" x14ac:dyDescent="0.3">
      <c r="A7" s="196" t="s">
        <v>22</v>
      </c>
      <c r="B7" s="197"/>
      <c r="C7" s="75"/>
      <c r="D7" s="76"/>
      <c r="E7" s="133"/>
    </row>
    <row r="8" spans="1:7" x14ac:dyDescent="0.2">
      <c r="A8" s="134"/>
      <c r="B8" s="30" t="s">
        <v>23</v>
      </c>
      <c r="C8" s="72">
        <f>'C. Staffing Salaries'!D28</f>
        <v>0</v>
      </c>
      <c r="D8" s="70">
        <f>+'C. Staffing Salaries'!F18</f>
        <v>0</v>
      </c>
      <c r="E8" s="135">
        <f>SUM(C8:D8)</f>
        <v>0</v>
      </c>
    </row>
    <row r="9" spans="1:7" x14ac:dyDescent="0.2">
      <c r="A9" s="134"/>
      <c r="B9" s="31" t="s">
        <v>24</v>
      </c>
      <c r="C9" s="78"/>
      <c r="D9" s="70"/>
      <c r="E9" s="136">
        <f t="shared" ref="E9:E39" si="0">SUM(C9:D9)</f>
        <v>0</v>
      </c>
    </row>
    <row r="10" spans="1:7" x14ac:dyDescent="0.2">
      <c r="A10" s="134"/>
      <c r="B10" s="31" t="s">
        <v>25</v>
      </c>
      <c r="C10" s="79"/>
      <c r="D10" s="70"/>
      <c r="E10" s="137">
        <f t="shared" si="0"/>
        <v>0</v>
      </c>
    </row>
    <row r="11" spans="1:7" x14ac:dyDescent="0.2">
      <c r="A11" s="134"/>
      <c r="B11" s="30" t="s">
        <v>26</v>
      </c>
      <c r="C11" s="78"/>
      <c r="D11" s="70"/>
      <c r="E11" s="135">
        <v>0</v>
      </c>
    </row>
    <row r="12" spans="1:7" x14ac:dyDescent="0.2">
      <c r="A12" s="134"/>
      <c r="B12" s="32" t="s">
        <v>27</v>
      </c>
      <c r="C12" s="72">
        <f>ROUND(+'C. Staffing Salaries'!B28*5700*0.85,0)</f>
        <v>0</v>
      </c>
      <c r="D12" s="70">
        <f>ROUND(+'C. Staffing Salaries'!B18*5700*0.85,0)</f>
        <v>0</v>
      </c>
      <c r="E12" s="135">
        <f t="shared" si="0"/>
        <v>0</v>
      </c>
    </row>
    <row r="13" spans="1:7" x14ac:dyDescent="0.2">
      <c r="A13" s="138"/>
      <c r="B13" s="30" t="s">
        <v>28</v>
      </c>
      <c r="C13" s="78">
        <f>ROUND(+C8*0.0765,0)</f>
        <v>0</v>
      </c>
      <c r="D13" s="70">
        <f>ROUND(+D8*0.0765,0)</f>
        <v>0</v>
      </c>
      <c r="E13" s="135">
        <f t="shared" si="0"/>
        <v>0</v>
      </c>
    </row>
    <row r="14" spans="1:7" x14ac:dyDescent="0.2">
      <c r="A14" s="134"/>
      <c r="B14" s="30" t="s">
        <v>29</v>
      </c>
      <c r="C14" s="68">
        <f>ROUND(+C8*0.04*0.5,0)</f>
        <v>0</v>
      </c>
      <c r="D14" s="70">
        <f>ROUND(+D8*0.04*0.5,0)</f>
        <v>0</v>
      </c>
      <c r="E14" s="135">
        <f t="shared" si="0"/>
        <v>0</v>
      </c>
    </row>
    <row r="15" spans="1:7" x14ac:dyDescent="0.2">
      <c r="A15" s="134"/>
      <c r="B15" s="32" t="s">
        <v>30</v>
      </c>
      <c r="C15" s="66">
        <f>ROUND(+C8*0.01,0)</f>
        <v>0</v>
      </c>
      <c r="D15" s="70">
        <f>ROUND(+D8*0.01,0)</f>
        <v>0</v>
      </c>
      <c r="E15" s="135">
        <f t="shared" si="0"/>
        <v>0</v>
      </c>
    </row>
    <row r="16" spans="1:7" x14ac:dyDescent="0.2">
      <c r="A16" s="138"/>
      <c r="B16" s="34" t="s">
        <v>31</v>
      </c>
      <c r="C16" s="72">
        <f>ROUND(+C8*0.01,0)</f>
        <v>0</v>
      </c>
      <c r="D16" s="69">
        <f>ROUND(+D8*0.01,0)</f>
        <v>0</v>
      </c>
      <c r="E16" s="135">
        <f t="shared" si="0"/>
        <v>0</v>
      </c>
    </row>
    <row r="17" spans="1:7" x14ac:dyDescent="0.2">
      <c r="A17" s="138"/>
      <c r="B17" s="30" t="s">
        <v>32</v>
      </c>
      <c r="C17" s="68">
        <f>ROUND(+C8*0.0076,0)</f>
        <v>0</v>
      </c>
      <c r="D17" s="80">
        <f>ROUND(+D8*0.0076,0)</f>
        <v>0</v>
      </c>
      <c r="E17" s="135">
        <f t="shared" si="0"/>
        <v>0</v>
      </c>
    </row>
    <row r="18" spans="1:7" x14ac:dyDescent="0.2">
      <c r="A18" s="138"/>
      <c r="B18" s="30" t="s">
        <v>33</v>
      </c>
      <c r="C18" s="71"/>
      <c r="D18" s="100"/>
      <c r="E18" s="136">
        <f>SUM(C18)</f>
        <v>0</v>
      </c>
    </row>
    <row r="19" spans="1:7" x14ac:dyDescent="0.2">
      <c r="A19" s="138"/>
      <c r="B19" s="30" t="s">
        <v>34</v>
      </c>
      <c r="C19" s="71"/>
      <c r="D19" s="81"/>
      <c r="E19" s="136">
        <f t="shared" si="0"/>
        <v>0</v>
      </c>
    </row>
    <row r="20" spans="1:7" x14ac:dyDescent="0.2">
      <c r="A20" s="138"/>
      <c r="B20" s="32" t="s">
        <v>35</v>
      </c>
      <c r="C20" s="72"/>
      <c r="D20" s="82"/>
      <c r="E20" s="136">
        <f t="shared" si="0"/>
        <v>0</v>
      </c>
    </row>
    <row r="21" spans="1:7" x14ac:dyDescent="0.2">
      <c r="A21" s="138"/>
      <c r="B21" s="30" t="s">
        <v>36</v>
      </c>
      <c r="C21" s="72"/>
      <c r="D21" s="83">
        <v>0</v>
      </c>
      <c r="E21" s="135">
        <f t="shared" si="0"/>
        <v>0</v>
      </c>
      <c r="G21" s="109"/>
    </row>
    <row r="22" spans="1:7" x14ac:dyDescent="0.2">
      <c r="A22" s="139"/>
      <c r="B22" s="140" t="s">
        <v>37</v>
      </c>
      <c r="C22" s="71"/>
      <c r="D22" s="84"/>
      <c r="E22" s="135">
        <f t="shared" si="0"/>
        <v>0</v>
      </c>
    </row>
    <row r="23" spans="1:7" x14ac:dyDescent="0.2">
      <c r="A23" s="138"/>
      <c r="B23" s="37" t="s">
        <v>38</v>
      </c>
      <c r="C23" s="72">
        <v>0</v>
      </c>
      <c r="D23" s="77"/>
      <c r="E23" s="135">
        <f t="shared" si="0"/>
        <v>0</v>
      </c>
    </row>
    <row r="24" spans="1:7" x14ac:dyDescent="0.2">
      <c r="A24" s="138"/>
      <c r="B24" s="38" t="s">
        <v>35</v>
      </c>
      <c r="C24" s="72">
        <v>0</v>
      </c>
      <c r="D24" s="69"/>
      <c r="E24" s="136">
        <f t="shared" si="0"/>
        <v>0</v>
      </c>
    </row>
    <row r="25" spans="1:7" x14ac:dyDescent="0.2">
      <c r="A25" s="138"/>
      <c r="B25" s="30" t="s">
        <v>39</v>
      </c>
      <c r="C25" s="85">
        <v>0</v>
      </c>
      <c r="D25" s="70"/>
      <c r="E25" s="141">
        <f t="shared" si="0"/>
        <v>0</v>
      </c>
    </row>
    <row r="26" spans="1:7" x14ac:dyDescent="0.2">
      <c r="A26" s="138"/>
      <c r="B26" s="39" t="s">
        <v>40</v>
      </c>
      <c r="C26" s="79">
        <v>0</v>
      </c>
      <c r="D26" s="69"/>
      <c r="E26" s="135">
        <f t="shared" si="0"/>
        <v>0</v>
      </c>
    </row>
    <row r="27" spans="1:7" x14ac:dyDescent="0.2">
      <c r="A27" s="138"/>
      <c r="B27" s="39" t="s">
        <v>41</v>
      </c>
      <c r="C27" s="72"/>
      <c r="D27" s="81"/>
      <c r="E27" s="136">
        <f t="shared" si="0"/>
        <v>0</v>
      </c>
    </row>
    <row r="28" spans="1:7" x14ac:dyDescent="0.2">
      <c r="A28" s="138"/>
      <c r="B28" s="30" t="s">
        <v>42</v>
      </c>
      <c r="C28" s="112">
        <v>0</v>
      </c>
      <c r="D28" s="69"/>
      <c r="E28" s="135">
        <f t="shared" si="0"/>
        <v>0</v>
      </c>
    </row>
    <row r="29" spans="1:7" x14ac:dyDescent="0.2">
      <c r="A29" s="138"/>
      <c r="B29" s="40" t="s">
        <v>43</v>
      </c>
      <c r="C29" s="72"/>
      <c r="D29" s="70"/>
      <c r="E29" s="136">
        <f t="shared" si="0"/>
        <v>0</v>
      </c>
    </row>
    <row r="30" spans="1:7" x14ac:dyDescent="0.2">
      <c r="A30" s="138"/>
      <c r="B30" s="34" t="s">
        <v>44</v>
      </c>
      <c r="C30" s="72">
        <v>0</v>
      </c>
      <c r="D30" s="70"/>
      <c r="E30" s="141">
        <f t="shared" si="0"/>
        <v>0</v>
      </c>
    </row>
    <row r="31" spans="1:7" x14ac:dyDescent="0.2">
      <c r="A31" s="134"/>
      <c r="B31" s="34" t="s">
        <v>45</v>
      </c>
      <c r="C31" s="68"/>
      <c r="D31" s="100"/>
      <c r="E31" s="135">
        <f>SUM(C31)</f>
        <v>0</v>
      </c>
    </row>
    <row r="32" spans="1:7" x14ac:dyDescent="0.2">
      <c r="A32" s="138"/>
      <c r="B32" s="30" t="s">
        <v>46</v>
      </c>
      <c r="C32" s="66"/>
      <c r="D32" s="69"/>
      <c r="E32" s="136">
        <f t="shared" si="0"/>
        <v>0</v>
      </c>
    </row>
    <row r="33" spans="1:7" x14ac:dyDescent="0.2">
      <c r="A33" s="142"/>
      <c r="B33" s="41" t="s">
        <v>47</v>
      </c>
      <c r="C33" s="67">
        <v>0</v>
      </c>
      <c r="D33" s="69"/>
      <c r="E33" s="135">
        <f>SUM(C33:D33)</f>
        <v>0</v>
      </c>
    </row>
    <row r="34" spans="1:7" x14ac:dyDescent="0.2">
      <c r="A34" s="142"/>
      <c r="B34" s="41" t="s">
        <v>14</v>
      </c>
      <c r="C34" s="67">
        <v>0</v>
      </c>
      <c r="D34" s="69"/>
      <c r="E34" s="135">
        <f>SUM(C34:D34)</f>
        <v>0</v>
      </c>
    </row>
    <row r="35" spans="1:7" x14ac:dyDescent="0.2">
      <c r="A35" s="142"/>
      <c r="B35" s="41" t="s">
        <v>48</v>
      </c>
      <c r="C35" s="67">
        <v>0</v>
      </c>
      <c r="D35" s="69"/>
      <c r="E35" s="135">
        <f t="shared" si="0"/>
        <v>0</v>
      </c>
    </row>
    <row r="36" spans="1:7" x14ac:dyDescent="0.2">
      <c r="A36" s="138"/>
      <c r="B36" s="40" t="s">
        <v>49</v>
      </c>
      <c r="C36" s="78">
        <v>0</v>
      </c>
      <c r="D36" s="69"/>
      <c r="E36" s="135">
        <f t="shared" si="0"/>
        <v>0</v>
      </c>
    </row>
    <row r="37" spans="1:7" x14ac:dyDescent="0.2">
      <c r="A37" s="43"/>
      <c r="B37" s="30" t="s">
        <v>50</v>
      </c>
      <c r="C37" s="106"/>
      <c r="D37" s="86"/>
      <c r="E37" s="135">
        <f t="shared" si="0"/>
        <v>0</v>
      </c>
    </row>
    <row r="38" spans="1:7" x14ac:dyDescent="0.2">
      <c r="A38" s="46"/>
      <c r="B38" s="30" t="s">
        <v>51</v>
      </c>
      <c r="C38" s="72">
        <v>0</v>
      </c>
      <c r="D38" s="69"/>
      <c r="E38" s="135">
        <f t="shared" si="0"/>
        <v>0</v>
      </c>
    </row>
    <row r="39" spans="1:7" x14ac:dyDescent="0.2">
      <c r="A39" s="138"/>
      <c r="B39" s="31" t="s">
        <v>52</v>
      </c>
      <c r="C39" s="72">
        <v>0</v>
      </c>
      <c r="D39" s="69"/>
      <c r="E39" s="135">
        <f t="shared" si="0"/>
        <v>0</v>
      </c>
    </row>
    <row r="40" spans="1:7" x14ac:dyDescent="0.2">
      <c r="A40" s="43" t="s">
        <v>53</v>
      </c>
      <c r="B40" s="34"/>
      <c r="C40" s="68">
        <f>SUM(C8:C39)</f>
        <v>0</v>
      </c>
      <c r="D40" s="72">
        <f>SUM(D8:D39)</f>
        <v>0</v>
      </c>
      <c r="E40" s="143">
        <f>SUM(E8:E39)</f>
        <v>0</v>
      </c>
      <c r="G40" s="110"/>
    </row>
    <row r="41" spans="1:7" x14ac:dyDescent="0.2">
      <c r="A41" s="138"/>
      <c r="B41" s="33"/>
      <c r="C41" s="87"/>
      <c r="D41" s="81"/>
      <c r="E41" s="144"/>
    </row>
    <row r="42" spans="1:7" ht="16.5" x14ac:dyDescent="0.3">
      <c r="A42" s="196" t="s">
        <v>54</v>
      </c>
      <c r="B42" s="197"/>
      <c r="C42" s="88"/>
      <c r="D42" s="84"/>
      <c r="E42" s="145"/>
    </row>
    <row r="43" spans="1:7" x14ac:dyDescent="0.2">
      <c r="A43" s="138"/>
      <c r="B43" s="33"/>
      <c r="C43" s="101"/>
      <c r="D43" s="69"/>
      <c r="E43" s="144"/>
    </row>
    <row r="44" spans="1:7" x14ac:dyDescent="0.2">
      <c r="A44" s="146"/>
      <c r="C44" s="102"/>
      <c r="D44" s="89"/>
      <c r="E44" s="147"/>
    </row>
    <row r="45" spans="1:7" x14ac:dyDescent="0.2">
      <c r="A45" s="138"/>
      <c r="B45" s="35"/>
      <c r="C45" s="101"/>
      <c r="D45" s="69"/>
      <c r="E45" s="147"/>
    </row>
    <row r="46" spans="1:7" x14ac:dyDescent="0.2">
      <c r="A46" s="148" t="s">
        <v>55</v>
      </c>
      <c r="B46" s="42"/>
      <c r="C46" s="103">
        <f>SUM(C43:C45)</f>
        <v>0</v>
      </c>
      <c r="D46" s="71">
        <f>SUM(D43:D45)</f>
        <v>0</v>
      </c>
      <c r="E46" s="143">
        <f>SUM(E43:E45)</f>
        <v>0</v>
      </c>
    </row>
    <row r="47" spans="1:7" x14ac:dyDescent="0.2">
      <c r="A47" s="134"/>
      <c r="B47" s="36"/>
      <c r="C47" s="90"/>
      <c r="D47" s="69"/>
      <c r="E47" s="144"/>
    </row>
    <row r="48" spans="1:7" ht="16.5" x14ac:dyDescent="0.3">
      <c r="A48" s="149" t="s">
        <v>7</v>
      </c>
      <c r="B48" s="43"/>
      <c r="C48" s="90"/>
      <c r="D48" s="69"/>
      <c r="E48" s="145"/>
    </row>
    <row r="49" spans="1:5" x14ac:dyDescent="0.2">
      <c r="A49" s="138"/>
      <c r="B49" s="37" t="s">
        <v>56</v>
      </c>
      <c r="C49" s="111">
        <f>ROUND(+C8*0.285,0)</f>
        <v>0</v>
      </c>
      <c r="D49" s="111">
        <f>ROUND(+D8*0.285,0)</f>
        <v>0</v>
      </c>
      <c r="E49" s="144">
        <f>SUM(C49:D49)</f>
        <v>0</v>
      </c>
    </row>
    <row r="50" spans="1:5" x14ac:dyDescent="0.2">
      <c r="A50" s="142"/>
      <c r="B50" s="44" t="s">
        <v>57</v>
      </c>
      <c r="C50" s="79"/>
      <c r="D50" s="69"/>
      <c r="E50" s="144">
        <f>SUM(C50:D50)</f>
        <v>0</v>
      </c>
    </row>
    <row r="51" spans="1:5" x14ac:dyDescent="0.2">
      <c r="A51" s="148" t="s">
        <v>58</v>
      </c>
      <c r="B51" s="45"/>
      <c r="C51" s="91">
        <f>SUM(C49:C50)</f>
        <v>0</v>
      </c>
      <c r="D51" s="72">
        <f>SUM(D49:D50)</f>
        <v>0</v>
      </c>
      <c r="E51" s="150">
        <f>SUM(E49:E50)</f>
        <v>0</v>
      </c>
    </row>
    <row r="52" spans="1:5" x14ac:dyDescent="0.2">
      <c r="A52" s="138"/>
      <c r="B52" s="35"/>
      <c r="C52" s="88"/>
      <c r="D52" s="80"/>
      <c r="E52" s="144"/>
    </row>
    <row r="53" spans="1:5" x14ac:dyDescent="0.2">
      <c r="A53" s="151" t="s">
        <v>59</v>
      </c>
      <c r="B53" s="46"/>
      <c r="C53" s="79">
        <f>C51+C46+C40</f>
        <v>0</v>
      </c>
      <c r="D53" s="72">
        <f>D51+D46+D40</f>
        <v>0</v>
      </c>
      <c r="E53" s="150">
        <f>E51+E46+E40</f>
        <v>0</v>
      </c>
    </row>
    <row r="54" spans="1:5" x14ac:dyDescent="0.2">
      <c r="A54" s="142"/>
      <c r="C54" s="152"/>
      <c r="D54" s="82"/>
      <c r="E54" s="153"/>
    </row>
    <row r="55" spans="1:5" x14ac:dyDescent="0.2">
      <c r="A55" s="99" t="s">
        <v>60</v>
      </c>
      <c r="C55" s="152"/>
      <c r="D55" s="82"/>
      <c r="E55" s="153"/>
    </row>
    <row r="56" spans="1:5" x14ac:dyDescent="0.2">
      <c r="A56" s="98" t="s">
        <v>61</v>
      </c>
      <c r="C56" s="152"/>
      <c r="D56" s="82"/>
      <c r="E56" s="153"/>
    </row>
    <row r="57" spans="1:5" x14ac:dyDescent="0.2">
      <c r="A57" s="98" t="s">
        <v>62</v>
      </c>
      <c r="C57" s="152"/>
      <c r="D57" s="82"/>
      <c r="E57" s="153"/>
    </row>
    <row r="58" spans="1:5" x14ac:dyDescent="0.2">
      <c r="A58" s="154" t="s">
        <v>63</v>
      </c>
      <c r="C58" s="152"/>
      <c r="D58" s="82"/>
      <c r="E58" s="153"/>
    </row>
    <row r="59" spans="1:5" x14ac:dyDescent="0.2">
      <c r="A59" s="99" t="s">
        <v>64</v>
      </c>
      <c r="C59" s="152"/>
      <c r="D59" s="82"/>
      <c r="E59" s="153"/>
    </row>
    <row r="60" spans="1:5" x14ac:dyDescent="0.2">
      <c r="A60" s="155" t="s">
        <v>65</v>
      </c>
      <c r="B60" s="156"/>
      <c r="C60" s="157"/>
      <c r="D60" s="158"/>
      <c r="E60" s="159"/>
    </row>
  </sheetData>
  <mergeCells count="6">
    <mergeCell ref="A3:E3"/>
    <mergeCell ref="A4:E4"/>
    <mergeCell ref="A7:B7"/>
    <mergeCell ref="A42:B42"/>
    <mergeCell ref="A1:E1"/>
    <mergeCell ref="A2:E2"/>
  </mergeCells>
  <phoneticPr fontId="2" type="noConversion"/>
  <printOptions horizontalCentered="1"/>
  <pageMargins left="0.25" right="0.25" top="1" bottom="1" header="0.5" footer="0.5"/>
  <pageSetup scale="79" orientation="portrait" r:id="rId1"/>
  <headerFooter alignWithMargins="0">
    <oddFooter xml:space="preserve">&amp;LProposal in Response to RFP 25-02&amp;RPage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I34"/>
  <sheetViews>
    <sheetView zoomScaleNormal="100" workbookViewId="0">
      <pane xSplit="1" ySplit="6" topLeftCell="B13" activePane="bottomRight" state="frozen"/>
      <selection pane="topRight" sqref="A1:G1"/>
      <selection pane="bottomLeft" sqref="A1:G1"/>
      <selection pane="bottomRight" sqref="A1:F1"/>
    </sheetView>
  </sheetViews>
  <sheetFormatPr defaultColWidth="9.140625" defaultRowHeight="15.75" x14ac:dyDescent="0.25"/>
  <cols>
    <col min="1" max="1" width="23" style="47" customWidth="1"/>
    <col min="2" max="2" width="11.5703125" style="57" customWidth="1"/>
    <col min="3" max="3" width="12.42578125" style="63" bestFit="1" customWidth="1"/>
    <col min="4" max="4" width="18.140625" style="47" customWidth="1"/>
    <col min="5" max="5" width="17.85546875" style="47" customWidth="1"/>
    <col min="6" max="6" width="17.5703125" style="58" bestFit="1" customWidth="1"/>
    <col min="7" max="16384" width="9.140625" style="47"/>
  </cols>
  <sheetData>
    <row r="1" spans="1:9" x14ac:dyDescent="0.25">
      <c r="A1" s="187" t="s">
        <v>0</v>
      </c>
      <c r="B1" s="188"/>
      <c r="C1" s="188"/>
      <c r="D1" s="188"/>
      <c r="E1" s="188"/>
      <c r="F1" s="189"/>
    </row>
    <row r="2" spans="1:9" ht="16.5" thickBot="1" x14ac:dyDescent="0.3">
      <c r="A2" s="190" t="s">
        <v>66</v>
      </c>
      <c r="B2" s="191"/>
      <c r="C2" s="191"/>
      <c r="D2" s="191"/>
      <c r="E2" s="191"/>
      <c r="F2" s="192"/>
    </row>
    <row r="3" spans="1:9" x14ac:dyDescent="0.25">
      <c r="A3" s="184" t="s">
        <v>2</v>
      </c>
      <c r="B3" s="185"/>
      <c r="C3" s="185"/>
      <c r="D3" s="185"/>
      <c r="E3" s="185"/>
      <c r="F3" s="186"/>
    </row>
    <row r="4" spans="1:9" x14ac:dyDescent="0.25">
      <c r="A4" s="181" t="s">
        <v>67</v>
      </c>
      <c r="B4" s="48"/>
      <c r="C4" s="48"/>
      <c r="D4" s="194"/>
      <c r="E4" s="194"/>
      <c r="F4" s="160"/>
    </row>
    <row r="5" spans="1:9" s="52" customFormat="1" x14ac:dyDescent="0.25">
      <c r="A5" s="161"/>
      <c r="B5" s="59"/>
      <c r="C5" s="60"/>
      <c r="D5" s="60" t="s">
        <v>68</v>
      </c>
      <c r="E5" s="60" t="s">
        <v>69</v>
      </c>
      <c r="F5" s="162" t="s">
        <v>70</v>
      </c>
      <c r="G5" s="48"/>
      <c r="H5" s="48"/>
      <c r="I5" s="48"/>
    </row>
    <row r="6" spans="1:9" s="48" customFormat="1" ht="16.5" thickBot="1" x14ac:dyDescent="0.3">
      <c r="A6" s="127"/>
      <c r="B6" s="61" t="s">
        <v>71</v>
      </c>
      <c r="C6" s="62" t="s">
        <v>72</v>
      </c>
      <c r="D6" s="62" t="s">
        <v>73</v>
      </c>
      <c r="E6" s="62" t="s">
        <v>73</v>
      </c>
      <c r="F6" s="163"/>
    </row>
    <row r="7" spans="1:9" x14ac:dyDescent="0.25">
      <c r="A7" s="164" t="s">
        <v>4</v>
      </c>
      <c r="B7" s="53"/>
      <c r="C7" s="53"/>
      <c r="F7" s="160"/>
    </row>
    <row r="8" spans="1:9" x14ac:dyDescent="0.25">
      <c r="A8" s="165" t="s">
        <v>74</v>
      </c>
      <c r="B8" s="54"/>
      <c r="C8" s="54"/>
      <c r="D8" s="166"/>
      <c r="F8" s="167">
        <f>D8+E8</f>
        <v>0</v>
      </c>
    </row>
    <row r="9" spans="1:9" x14ac:dyDescent="0.25">
      <c r="A9" s="165" t="s">
        <v>75</v>
      </c>
      <c r="B9" s="54"/>
      <c r="C9" s="54"/>
      <c r="D9" s="166"/>
      <c r="F9" s="167">
        <f t="shared" ref="F9:F15" si="0">D9+E9</f>
        <v>0</v>
      </c>
    </row>
    <row r="10" spans="1:9" x14ac:dyDescent="0.25">
      <c r="A10" s="165" t="s">
        <v>76</v>
      </c>
      <c r="B10" s="54"/>
      <c r="C10" s="54"/>
      <c r="D10" s="166"/>
      <c r="F10" s="167">
        <f t="shared" si="0"/>
        <v>0</v>
      </c>
    </row>
    <row r="11" spans="1:9" x14ac:dyDescent="0.25">
      <c r="A11" s="165" t="s">
        <v>77</v>
      </c>
      <c r="B11" s="54"/>
      <c r="C11" s="54"/>
      <c r="D11" s="166"/>
      <c r="F11" s="167">
        <f>D11+E11</f>
        <v>0</v>
      </c>
    </row>
    <row r="12" spans="1:9" x14ac:dyDescent="0.25">
      <c r="A12" s="165" t="s">
        <v>78</v>
      </c>
      <c r="B12" s="54"/>
      <c r="C12" s="54"/>
      <c r="D12" s="166"/>
      <c r="F12" s="167">
        <f t="shared" si="0"/>
        <v>0</v>
      </c>
    </row>
    <row r="13" spans="1:9" x14ac:dyDescent="0.25">
      <c r="A13" s="165" t="s">
        <v>79</v>
      </c>
      <c r="B13" s="54"/>
      <c r="C13" s="54"/>
      <c r="D13" s="166"/>
      <c r="F13" s="167">
        <f t="shared" si="0"/>
        <v>0</v>
      </c>
    </row>
    <row r="14" spans="1:9" x14ac:dyDescent="0.25">
      <c r="A14" s="165" t="s">
        <v>80</v>
      </c>
      <c r="B14" s="54"/>
      <c r="C14" s="54"/>
      <c r="D14" s="166"/>
      <c r="F14" s="167">
        <f t="shared" si="0"/>
        <v>0</v>
      </c>
    </row>
    <row r="15" spans="1:9" x14ac:dyDescent="0.25">
      <c r="A15" s="165" t="s">
        <v>81</v>
      </c>
      <c r="B15" s="54"/>
      <c r="C15" s="54"/>
      <c r="D15" s="166"/>
      <c r="F15" s="167">
        <f t="shared" si="0"/>
        <v>0</v>
      </c>
    </row>
    <row r="16" spans="1:9" x14ac:dyDescent="0.25">
      <c r="A16" s="165" t="s">
        <v>82</v>
      </c>
      <c r="B16" s="54"/>
      <c r="C16" s="54"/>
      <c r="D16" s="166"/>
      <c r="F16" s="167">
        <f>D16+E16</f>
        <v>0</v>
      </c>
    </row>
    <row r="17" spans="1:6" x14ac:dyDescent="0.25">
      <c r="A17" s="165"/>
      <c r="B17" s="54"/>
      <c r="C17" s="54"/>
      <c r="D17" s="166"/>
      <c r="F17" s="167"/>
    </row>
    <row r="18" spans="1:6" x14ac:dyDescent="0.25">
      <c r="A18" s="168" t="s">
        <v>83</v>
      </c>
      <c r="B18" s="166">
        <f>SUM(B8:B16)</f>
        <v>0</v>
      </c>
      <c r="C18" s="166">
        <f>SUM(C8:C16)</f>
        <v>0</v>
      </c>
      <c r="D18" s="166">
        <f>SUM(D8:D16)</f>
        <v>0</v>
      </c>
      <c r="E18" s="54">
        <f>SUM(E8:E15)</f>
        <v>0</v>
      </c>
      <c r="F18" s="167">
        <f>SUM(F8:F16)</f>
        <v>0</v>
      </c>
    </row>
    <row r="19" spans="1:6" x14ac:dyDescent="0.25">
      <c r="A19" s="129"/>
      <c r="B19" s="54"/>
      <c r="C19" s="54"/>
      <c r="D19" s="166"/>
      <c r="F19" s="167"/>
    </row>
    <row r="20" spans="1:6" x14ac:dyDescent="0.25">
      <c r="A20" s="164" t="s">
        <v>84</v>
      </c>
      <c r="B20" s="53"/>
      <c r="C20" s="53"/>
      <c r="D20" s="166"/>
      <c r="F20" s="167"/>
    </row>
    <row r="21" spans="1:6" x14ac:dyDescent="0.25">
      <c r="A21" s="165" t="s">
        <v>85</v>
      </c>
      <c r="B21" s="54"/>
      <c r="C21" s="54"/>
      <c r="D21" s="166"/>
      <c r="F21" s="167">
        <f>D21+E21</f>
        <v>0</v>
      </c>
    </row>
    <row r="22" spans="1:6" x14ac:dyDescent="0.25">
      <c r="A22" s="165" t="s">
        <v>86</v>
      </c>
      <c r="B22" s="54"/>
      <c r="C22" s="54"/>
      <c r="D22" s="166"/>
      <c r="F22" s="167">
        <f>D22+E22</f>
        <v>0</v>
      </c>
    </row>
    <row r="23" spans="1:6" x14ac:dyDescent="0.25">
      <c r="A23" s="165" t="s">
        <v>87</v>
      </c>
      <c r="B23" s="54"/>
      <c r="C23" s="54"/>
      <c r="D23" s="166"/>
      <c r="F23" s="167">
        <f>D23+E23</f>
        <v>0</v>
      </c>
    </row>
    <row r="24" spans="1:6" x14ac:dyDescent="0.25">
      <c r="A24" s="165" t="s">
        <v>88</v>
      </c>
      <c r="B24" s="54"/>
      <c r="C24" s="54"/>
      <c r="D24" s="166"/>
      <c r="F24" s="167">
        <f>D24+E24</f>
        <v>0</v>
      </c>
    </row>
    <row r="25" spans="1:6" x14ac:dyDescent="0.25">
      <c r="A25" s="165" t="s">
        <v>89</v>
      </c>
      <c r="B25" s="54"/>
      <c r="C25" s="54"/>
      <c r="D25" s="169"/>
      <c r="F25" s="167">
        <f t="shared" ref="F25:F28" si="1">D25+E25</f>
        <v>0</v>
      </c>
    </row>
    <row r="26" spans="1:6" x14ac:dyDescent="0.25">
      <c r="A26" s="165" t="s">
        <v>7</v>
      </c>
      <c r="B26" s="54"/>
      <c r="C26" s="54"/>
      <c r="D26" s="169"/>
      <c r="F26" s="167">
        <f t="shared" si="1"/>
        <v>0</v>
      </c>
    </row>
    <row r="27" spans="1:6" x14ac:dyDescent="0.25">
      <c r="A27" s="165"/>
      <c r="B27" s="54"/>
      <c r="C27" s="54"/>
      <c r="D27" s="169"/>
      <c r="F27" s="167"/>
    </row>
    <row r="28" spans="1:6" x14ac:dyDescent="0.25">
      <c r="A28" s="168" t="s">
        <v>83</v>
      </c>
      <c r="B28" s="54">
        <f>SUM(B21:B27)</f>
        <v>0</v>
      </c>
      <c r="C28" s="54">
        <f>SUM(C21:C27)</f>
        <v>0</v>
      </c>
      <c r="D28" s="107">
        <f>SUM(D21:D27)</f>
        <v>0</v>
      </c>
      <c r="E28" s="54">
        <f>SUM(E21:E27)</f>
        <v>0</v>
      </c>
      <c r="F28" s="167">
        <f t="shared" si="1"/>
        <v>0</v>
      </c>
    </row>
    <row r="29" spans="1:6" x14ac:dyDescent="0.25">
      <c r="A29" s="129"/>
      <c r="B29" s="54"/>
      <c r="C29" s="54"/>
      <c r="D29" s="169"/>
      <c r="F29" s="167"/>
    </row>
    <row r="30" spans="1:6" x14ac:dyDescent="0.25">
      <c r="A30" s="129"/>
      <c r="B30" s="54"/>
      <c r="C30" s="54"/>
      <c r="D30" s="169"/>
      <c r="F30" s="167"/>
    </row>
    <row r="31" spans="1:6" x14ac:dyDescent="0.25">
      <c r="A31" s="129"/>
      <c r="B31" s="55"/>
      <c r="C31" s="55"/>
      <c r="D31" s="108"/>
      <c r="E31" s="56"/>
      <c r="F31" s="170"/>
    </row>
    <row r="32" spans="1:6" x14ac:dyDescent="0.25">
      <c r="A32" s="171" t="s">
        <v>8</v>
      </c>
      <c r="B32" s="55">
        <f>B28+B18</f>
        <v>0</v>
      </c>
      <c r="C32" s="55">
        <f>C28+C18</f>
        <v>0</v>
      </c>
      <c r="D32" s="172">
        <f>D28+D18</f>
        <v>0</v>
      </c>
      <c r="E32" s="55">
        <f>E28+E18</f>
        <v>0</v>
      </c>
      <c r="F32" s="173">
        <f>F28+F18</f>
        <v>0</v>
      </c>
    </row>
    <row r="34" spans="1:1" ht="47.25" x14ac:dyDescent="0.25">
      <c r="A34" s="180" t="s">
        <v>90</v>
      </c>
    </row>
  </sheetData>
  <mergeCells count="4">
    <mergeCell ref="D4:E4"/>
    <mergeCell ref="A3:F3"/>
    <mergeCell ref="A1:F1"/>
    <mergeCell ref="A2:F2"/>
  </mergeCells>
  <phoneticPr fontId="2" type="noConversion"/>
  <printOptions horizontalCentered="1" gridLines="1"/>
  <pageMargins left="0" right="0" top="1" bottom="1" header="0.5" footer="0.5"/>
  <pageSetup scale="98" fitToHeight="2" orientation="portrait" r:id="rId1"/>
  <headerFooter alignWithMargins="0">
    <oddFooter xml:space="preserve">&amp;LProposal in Response to RFP 25-02&amp;RPage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5"/>
  <sheetViews>
    <sheetView zoomScaleNormal="100" zoomScaleSheetLayoutView="100" workbookViewId="0">
      <selection sqref="A1:E1"/>
    </sheetView>
  </sheetViews>
  <sheetFormatPr defaultColWidth="8.85546875" defaultRowHeight="12.75" x14ac:dyDescent="0.2"/>
  <cols>
    <col min="1" max="1" width="42.5703125" style="96" bestFit="1" customWidth="1"/>
    <col min="2" max="2" width="19.85546875" style="96" customWidth="1"/>
    <col min="3" max="3" width="17.42578125" style="96" customWidth="1"/>
    <col min="4" max="16384" width="8.85546875" style="96"/>
  </cols>
  <sheetData>
    <row r="1" spans="1:5" x14ac:dyDescent="0.2">
      <c r="A1" s="198" t="s">
        <v>0</v>
      </c>
      <c r="B1" s="199"/>
      <c r="C1" s="199"/>
      <c r="D1" s="199"/>
      <c r="E1" s="200"/>
    </row>
    <row r="2" spans="1:5" x14ac:dyDescent="0.2">
      <c r="A2" s="201" t="s">
        <v>91</v>
      </c>
      <c r="B2" s="202"/>
      <c r="C2" s="202"/>
      <c r="D2" s="202"/>
      <c r="E2" s="203"/>
    </row>
    <row r="3" spans="1:5" x14ac:dyDescent="0.2">
      <c r="A3" s="201" t="s">
        <v>2</v>
      </c>
      <c r="B3" s="202"/>
      <c r="C3" s="202"/>
      <c r="D3" s="202"/>
      <c r="E3" s="203"/>
    </row>
    <row r="4" spans="1:5" x14ac:dyDescent="0.2">
      <c r="A4" s="98"/>
      <c r="E4" s="175"/>
    </row>
    <row r="5" spans="1:5" x14ac:dyDescent="0.2">
      <c r="A5" s="97" t="s">
        <v>92</v>
      </c>
      <c r="E5" s="175"/>
    </row>
    <row r="6" spans="1:5" x14ac:dyDescent="0.2">
      <c r="A6" s="98"/>
      <c r="B6" s="174" t="s">
        <v>93</v>
      </c>
      <c r="D6" s="176" t="s">
        <v>94</v>
      </c>
      <c r="E6" s="175"/>
    </row>
    <row r="7" spans="1:5" x14ac:dyDescent="0.2">
      <c r="A7" s="98" t="s">
        <v>95</v>
      </c>
      <c r="B7" s="126" t="s">
        <v>96</v>
      </c>
      <c r="C7" s="177"/>
      <c r="D7" s="126" t="s">
        <v>96</v>
      </c>
      <c r="E7" s="126" t="s">
        <v>96</v>
      </c>
    </row>
    <row r="8" spans="1:5" x14ac:dyDescent="0.2">
      <c r="A8" s="98" t="s">
        <v>97</v>
      </c>
      <c r="B8" s="126" t="s">
        <v>96</v>
      </c>
      <c r="C8" s="177"/>
      <c r="D8" s="126" t="s">
        <v>96</v>
      </c>
      <c r="E8" s="126" t="s">
        <v>96</v>
      </c>
    </row>
    <row r="9" spans="1:5" x14ac:dyDescent="0.2">
      <c r="A9" s="98" t="s">
        <v>98</v>
      </c>
      <c r="B9" s="126" t="s">
        <v>96</v>
      </c>
      <c r="C9" s="177"/>
      <c r="D9" s="126" t="s">
        <v>96</v>
      </c>
      <c r="E9" s="126" t="s">
        <v>96</v>
      </c>
    </row>
    <row r="10" spans="1:5" x14ac:dyDescent="0.2">
      <c r="A10" s="98" t="s">
        <v>99</v>
      </c>
      <c r="B10" s="126" t="s">
        <v>96</v>
      </c>
      <c r="C10" s="177"/>
      <c r="D10" s="126" t="s">
        <v>96</v>
      </c>
      <c r="E10" s="126" t="s">
        <v>96</v>
      </c>
    </row>
    <row r="11" spans="1:5" x14ac:dyDescent="0.2">
      <c r="A11" s="98" t="s">
        <v>100</v>
      </c>
      <c r="B11" s="126" t="s">
        <v>96</v>
      </c>
      <c r="C11" s="177"/>
      <c r="D11" s="126" t="s">
        <v>96</v>
      </c>
      <c r="E11" s="126" t="s">
        <v>96</v>
      </c>
    </row>
    <row r="12" spans="1:5" x14ac:dyDescent="0.2">
      <c r="A12" s="98" t="s">
        <v>101</v>
      </c>
      <c r="B12" s="126" t="s">
        <v>96</v>
      </c>
      <c r="C12" s="177"/>
      <c r="D12" s="126" t="s">
        <v>96</v>
      </c>
      <c r="E12" s="126" t="s">
        <v>96</v>
      </c>
    </row>
    <row r="13" spans="1:5" x14ac:dyDescent="0.2">
      <c r="A13" s="98" t="s">
        <v>102</v>
      </c>
      <c r="B13" s="126" t="s">
        <v>96</v>
      </c>
      <c r="C13" s="177"/>
      <c r="D13" s="126" t="s">
        <v>96</v>
      </c>
      <c r="E13" s="126" t="s">
        <v>96</v>
      </c>
    </row>
    <row r="14" spans="1:5" x14ac:dyDescent="0.2">
      <c r="A14" s="98" t="s">
        <v>103</v>
      </c>
      <c r="B14" s="126" t="s">
        <v>96</v>
      </c>
      <c r="C14" s="177" t="s">
        <v>104</v>
      </c>
      <c r="D14" s="126" t="s">
        <v>96</v>
      </c>
      <c r="E14" s="126" t="s">
        <v>96</v>
      </c>
    </row>
    <row r="15" spans="1:5" x14ac:dyDescent="0.2">
      <c r="A15" s="98" t="s">
        <v>105</v>
      </c>
      <c r="B15" s="126" t="s">
        <v>96</v>
      </c>
      <c r="C15" s="177"/>
      <c r="D15" s="126" t="s">
        <v>96</v>
      </c>
      <c r="E15" s="126" t="s">
        <v>96</v>
      </c>
    </row>
    <row r="16" spans="1:5" x14ac:dyDescent="0.2">
      <c r="A16" s="98" t="s">
        <v>106</v>
      </c>
      <c r="B16" s="126" t="s">
        <v>96</v>
      </c>
      <c r="C16" s="177"/>
      <c r="D16" s="126" t="s">
        <v>96</v>
      </c>
      <c r="E16" s="126" t="s">
        <v>96</v>
      </c>
    </row>
    <row r="17" spans="1:5" x14ac:dyDescent="0.2">
      <c r="A17" s="98"/>
      <c r="B17" s="126" t="s">
        <v>96</v>
      </c>
      <c r="C17" s="177"/>
      <c r="D17" s="126" t="s">
        <v>96</v>
      </c>
      <c r="E17" s="126" t="s">
        <v>96</v>
      </c>
    </row>
    <row r="18" spans="1:5" x14ac:dyDescent="0.2">
      <c r="A18" s="98" t="s">
        <v>107</v>
      </c>
      <c r="B18" s="126" t="s">
        <v>96</v>
      </c>
      <c r="C18" s="177"/>
      <c r="D18" s="126" t="s">
        <v>96</v>
      </c>
      <c r="E18" s="126" t="s">
        <v>96</v>
      </c>
    </row>
    <row r="19" spans="1:5" x14ac:dyDescent="0.2">
      <c r="A19" s="98"/>
      <c r="E19" s="175"/>
    </row>
    <row r="20" spans="1:5" x14ac:dyDescent="0.2">
      <c r="A20" s="98"/>
      <c r="E20" s="175"/>
    </row>
    <row r="21" spans="1:5" x14ac:dyDescent="0.2">
      <c r="A21" s="97" t="s">
        <v>108</v>
      </c>
      <c r="B21" s="174" t="s">
        <v>109</v>
      </c>
      <c r="C21" s="174" t="s">
        <v>110</v>
      </c>
      <c r="D21" s="176" t="s">
        <v>94</v>
      </c>
      <c r="E21" s="175"/>
    </row>
    <row r="22" spans="1:5" x14ac:dyDescent="0.2">
      <c r="A22" s="98" t="s">
        <v>111</v>
      </c>
      <c r="B22" s="126" t="s">
        <v>96</v>
      </c>
      <c r="C22" s="126" t="s">
        <v>96</v>
      </c>
      <c r="D22" s="126" t="s">
        <v>96</v>
      </c>
      <c r="E22" s="126" t="s">
        <v>96</v>
      </c>
    </row>
    <row r="23" spans="1:5" x14ac:dyDescent="0.2">
      <c r="A23" s="98" t="s">
        <v>112</v>
      </c>
      <c r="B23" s="126" t="s">
        <v>96</v>
      </c>
      <c r="C23" s="126" t="s">
        <v>96</v>
      </c>
      <c r="D23" s="126" t="s">
        <v>96</v>
      </c>
      <c r="E23" s="126" t="s">
        <v>96</v>
      </c>
    </row>
    <row r="24" spans="1:5" x14ac:dyDescent="0.2">
      <c r="A24" s="98" t="s">
        <v>113</v>
      </c>
      <c r="B24" s="126" t="s">
        <v>96</v>
      </c>
      <c r="C24" s="126" t="s">
        <v>96</v>
      </c>
      <c r="D24" s="126" t="s">
        <v>96</v>
      </c>
      <c r="E24" s="126" t="s">
        <v>96</v>
      </c>
    </row>
    <row r="25" spans="1:5" x14ac:dyDescent="0.2">
      <c r="A25" s="98" t="s">
        <v>114</v>
      </c>
      <c r="B25" s="126" t="s">
        <v>96</v>
      </c>
      <c r="C25" s="126" t="s">
        <v>96</v>
      </c>
      <c r="D25" s="126" t="s">
        <v>96</v>
      </c>
      <c r="E25" s="126" t="s">
        <v>96</v>
      </c>
    </row>
    <row r="26" spans="1:5" x14ac:dyDescent="0.2">
      <c r="A26" s="98" t="s">
        <v>115</v>
      </c>
      <c r="B26" s="126" t="s">
        <v>96</v>
      </c>
      <c r="C26" s="126" t="s">
        <v>96</v>
      </c>
      <c r="D26" s="126" t="s">
        <v>96</v>
      </c>
      <c r="E26" s="126" t="s">
        <v>96</v>
      </c>
    </row>
    <row r="27" spans="1:5" x14ac:dyDescent="0.2">
      <c r="A27" s="98" t="s">
        <v>116</v>
      </c>
      <c r="B27" s="126" t="s">
        <v>96</v>
      </c>
      <c r="C27" s="126" t="s">
        <v>96</v>
      </c>
      <c r="D27" s="126" t="s">
        <v>96</v>
      </c>
      <c r="E27" s="126" t="s">
        <v>96</v>
      </c>
    </row>
    <row r="28" spans="1:5" x14ac:dyDescent="0.2">
      <c r="A28" s="98" t="s">
        <v>117</v>
      </c>
      <c r="B28" s="126" t="s">
        <v>96</v>
      </c>
      <c r="C28" s="126" t="s">
        <v>96</v>
      </c>
      <c r="D28" s="126" t="s">
        <v>96</v>
      </c>
      <c r="E28" s="126" t="s">
        <v>96</v>
      </c>
    </row>
    <row r="29" spans="1:5" x14ac:dyDescent="0.2">
      <c r="A29" s="98" t="s">
        <v>118</v>
      </c>
      <c r="B29" s="126" t="s">
        <v>96</v>
      </c>
      <c r="C29" s="126" t="s">
        <v>96</v>
      </c>
      <c r="D29" s="126" t="s">
        <v>96</v>
      </c>
      <c r="E29" s="126" t="s">
        <v>96</v>
      </c>
    </row>
    <row r="30" spans="1:5" x14ac:dyDescent="0.2">
      <c r="A30" s="98"/>
      <c r="B30" s="126" t="s">
        <v>96</v>
      </c>
      <c r="C30" s="126" t="s">
        <v>96</v>
      </c>
      <c r="D30" s="126" t="s">
        <v>96</v>
      </c>
      <c r="E30" s="126" t="s">
        <v>96</v>
      </c>
    </row>
    <row r="31" spans="1:5" x14ac:dyDescent="0.2">
      <c r="A31" s="98"/>
      <c r="B31" s="126" t="s">
        <v>96</v>
      </c>
      <c r="C31" s="126" t="s">
        <v>96</v>
      </c>
      <c r="D31" s="126" t="s">
        <v>96</v>
      </c>
      <c r="E31" s="126" t="s">
        <v>96</v>
      </c>
    </row>
    <row r="32" spans="1:5" x14ac:dyDescent="0.2">
      <c r="A32" s="98" t="s">
        <v>8</v>
      </c>
      <c r="B32" s="126" t="s">
        <v>96</v>
      </c>
      <c r="C32" s="126" t="s">
        <v>96</v>
      </c>
      <c r="D32" s="126" t="s">
        <v>96</v>
      </c>
      <c r="E32" s="126" t="s">
        <v>96</v>
      </c>
    </row>
    <row r="33" spans="1:5" x14ac:dyDescent="0.2">
      <c r="A33" s="98"/>
      <c r="E33" s="175"/>
    </row>
    <row r="34" spans="1:5" x14ac:dyDescent="0.2">
      <c r="A34" s="98"/>
      <c r="E34" s="175"/>
    </row>
    <row r="35" spans="1:5" x14ac:dyDescent="0.2">
      <c r="A35" s="155" t="s">
        <v>119</v>
      </c>
      <c r="B35" s="178"/>
      <c r="C35" s="178"/>
      <c r="D35" s="178"/>
      <c r="E35" s="179"/>
    </row>
  </sheetData>
  <mergeCells count="3">
    <mergeCell ref="A1:E1"/>
    <mergeCell ref="A2:E2"/>
    <mergeCell ref="A3:E3"/>
  </mergeCells>
  <printOptions gridLines="1"/>
  <pageMargins left="0.75" right="0.75" top="1" bottom="1" header="0.5" footer="0.5"/>
  <pageSetup scale="93" orientation="portrait" horizontalDpi="4294967294" r:id="rId1"/>
  <headerFooter alignWithMargins="0">
    <oddFooter xml:space="preserve">&amp;LProposal in Response to RFP 25-02&amp;RPage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51"/>
  <sheetViews>
    <sheetView topLeftCell="A43" workbookViewId="0">
      <selection activeCell="C54" sqref="C54"/>
    </sheetView>
  </sheetViews>
  <sheetFormatPr defaultRowHeight="12.75" x14ac:dyDescent="0.2"/>
  <cols>
    <col min="3" max="3" width="11.42578125" bestFit="1" customWidth="1"/>
    <col min="4" max="5" width="9.5703125" bestFit="1" customWidth="1"/>
    <col min="7" max="7" width="10.42578125" bestFit="1" customWidth="1"/>
    <col min="8" max="8" width="10.5703125" bestFit="1" customWidth="1"/>
    <col min="9" max="9" width="8.5703125" bestFit="1" customWidth="1"/>
    <col min="10" max="10" width="10.5703125" bestFit="1" customWidth="1"/>
    <col min="11" max="11" width="12.85546875" bestFit="1" customWidth="1"/>
    <col min="12" max="12" width="9.140625" style="26" customWidth="1"/>
  </cols>
  <sheetData>
    <row r="1" spans="1:11" ht="13.5" hidden="1" thickBot="1" x14ac:dyDescent="0.25"/>
    <row r="2" spans="1:11" hidden="1" x14ac:dyDescent="0.2">
      <c r="A2" s="1"/>
      <c r="B2" s="2"/>
      <c r="C2" s="14" t="s">
        <v>120</v>
      </c>
      <c r="D2" s="14" t="s">
        <v>121</v>
      </c>
      <c r="E2" s="14" t="s">
        <v>122</v>
      </c>
      <c r="F2" s="14" t="s">
        <v>7</v>
      </c>
      <c r="G2" s="14" t="s">
        <v>123</v>
      </c>
      <c r="H2" s="14" t="s">
        <v>124</v>
      </c>
      <c r="I2" s="14"/>
      <c r="J2" s="15"/>
      <c r="K2" s="16"/>
    </row>
    <row r="3" spans="1:11" ht="13.5" hidden="1" thickBot="1" x14ac:dyDescent="0.25">
      <c r="A3" s="9" t="s">
        <v>125</v>
      </c>
      <c r="B3" s="10"/>
      <c r="C3" s="17"/>
      <c r="D3" s="17" t="s">
        <v>126</v>
      </c>
      <c r="E3" s="17" t="s">
        <v>127</v>
      </c>
      <c r="F3" s="17" t="s">
        <v>128</v>
      </c>
      <c r="G3" s="17" t="s">
        <v>129</v>
      </c>
      <c r="H3" s="17" t="s">
        <v>130</v>
      </c>
      <c r="I3" s="17" t="s">
        <v>131</v>
      </c>
      <c r="J3" s="18" t="s">
        <v>132</v>
      </c>
      <c r="K3" s="19" t="s">
        <v>8</v>
      </c>
    </row>
    <row r="4" spans="1:11" hidden="1" x14ac:dyDescent="0.2">
      <c r="A4" s="3" t="s">
        <v>133</v>
      </c>
      <c r="C4" s="5">
        <v>1006863.55</v>
      </c>
      <c r="D4" s="5">
        <v>214273.62244078788</v>
      </c>
      <c r="E4" s="5">
        <v>116374.84471592895</v>
      </c>
      <c r="F4" s="5"/>
      <c r="G4" s="5"/>
      <c r="H4" s="5"/>
      <c r="I4" s="5"/>
      <c r="J4" s="4">
        <f>C4-D4-E4</f>
        <v>676215.08284328319</v>
      </c>
      <c r="K4" s="6">
        <v>1404354.5269602607</v>
      </c>
    </row>
    <row r="5" spans="1:11" hidden="1" x14ac:dyDescent="0.2">
      <c r="A5" s="3" t="s">
        <v>134</v>
      </c>
      <c r="C5" s="5">
        <v>1068538.625</v>
      </c>
      <c r="D5" s="5">
        <v>209354.09031950473</v>
      </c>
      <c r="E5" s="5">
        <v>113702.98160852498</v>
      </c>
      <c r="F5" s="5"/>
      <c r="G5" s="5"/>
      <c r="H5" s="5"/>
      <c r="I5" s="5"/>
      <c r="J5" s="4">
        <f t="shared" ref="J5:J23" si="0">C5-D5-E5</f>
        <v>745481.55307197035</v>
      </c>
      <c r="K5" s="6">
        <v>1445873.1264485682</v>
      </c>
    </row>
    <row r="6" spans="1:11" hidden="1" x14ac:dyDescent="0.2">
      <c r="A6" s="3" t="s">
        <v>135</v>
      </c>
      <c r="C6" s="5">
        <v>1191579.8125</v>
      </c>
      <c r="D6" s="5">
        <v>244983.38348255472</v>
      </c>
      <c r="E6" s="5">
        <v>133053.7230201705</v>
      </c>
      <c r="F6" s="5"/>
      <c r="G6" s="5"/>
      <c r="H6" s="5"/>
      <c r="I6" s="5"/>
      <c r="J6" s="4">
        <f t="shared" si="0"/>
        <v>813542.70599727484</v>
      </c>
      <c r="K6" s="6">
        <v>1411790.4943719138</v>
      </c>
    </row>
    <row r="7" spans="1:11" hidden="1" x14ac:dyDescent="0.2">
      <c r="A7" s="3" t="s">
        <v>68</v>
      </c>
      <c r="C7" s="5">
        <v>10524565</v>
      </c>
      <c r="D7" s="5">
        <v>266407.39259686193</v>
      </c>
      <c r="E7" s="5">
        <v>300633.1017238315</v>
      </c>
      <c r="F7" s="5"/>
      <c r="G7" s="5"/>
      <c r="H7" s="5"/>
      <c r="I7" s="5"/>
      <c r="J7" s="4">
        <f t="shared" si="0"/>
        <v>9957524.5056793075</v>
      </c>
      <c r="K7" s="6">
        <v>10937338.494320694</v>
      </c>
    </row>
    <row r="8" spans="1:11" hidden="1" x14ac:dyDescent="0.2">
      <c r="A8" s="3" t="s">
        <v>136</v>
      </c>
      <c r="C8" s="5">
        <v>1195115</v>
      </c>
      <c r="D8" s="5">
        <v>0</v>
      </c>
      <c r="E8" s="5">
        <v>0</v>
      </c>
      <c r="F8" s="5"/>
      <c r="G8" s="5"/>
      <c r="H8" s="5"/>
      <c r="I8" s="5"/>
      <c r="J8" s="4">
        <f t="shared" si="0"/>
        <v>1195115</v>
      </c>
      <c r="K8" s="6">
        <v>1329727.03</v>
      </c>
    </row>
    <row r="9" spans="1:11" hidden="1" x14ac:dyDescent="0.2">
      <c r="A9" s="3" t="s">
        <v>137</v>
      </c>
      <c r="C9" s="5">
        <v>1983500</v>
      </c>
      <c r="D9" s="5">
        <v>0</v>
      </c>
      <c r="E9" s="5">
        <v>0</v>
      </c>
      <c r="F9" s="5"/>
      <c r="G9" s="5"/>
      <c r="H9" s="5"/>
      <c r="I9" s="5"/>
      <c r="J9" s="4">
        <f t="shared" si="0"/>
        <v>1983500</v>
      </c>
      <c r="K9" s="6">
        <v>1983500</v>
      </c>
    </row>
    <row r="10" spans="1:11" hidden="1" x14ac:dyDescent="0.2">
      <c r="A10" s="3" t="s">
        <v>138</v>
      </c>
      <c r="C10" s="5">
        <v>2766562</v>
      </c>
      <c r="D10" s="5">
        <v>765023.80827277154</v>
      </c>
      <c r="E10" s="5">
        <v>393701.57127572811</v>
      </c>
      <c r="F10" s="5"/>
      <c r="G10" s="5"/>
      <c r="H10" s="5"/>
      <c r="I10" s="5"/>
      <c r="J10" s="4">
        <f t="shared" si="0"/>
        <v>1607836.6204515004</v>
      </c>
      <c r="K10" s="6">
        <v>3066916.6100000003</v>
      </c>
    </row>
    <row r="11" spans="1:11" hidden="1" x14ac:dyDescent="0.2">
      <c r="A11" s="3" t="s">
        <v>139</v>
      </c>
      <c r="C11" s="5">
        <v>370196</v>
      </c>
      <c r="D11" s="5">
        <v>92120.267489158927</v>
      </c>
      <c r="E11" s="5">
        <v>50031.738401226656</v>
      </c>
      <c r="F11" s="5"/>
      <c r="G11" s="5"/>
      <c r="H11" s="5"/>
      <c r="I11" s="5"/>
      <c r="J11" s="4">
        <f t="shared" si="0"/>
        <v>228043.99410961446</v>
      </c>
      <c r="K11" s="6">
        <v>383026.72000000003</v>
      </c>
    </row>
    <row r="12" spans="1:11" hidden="1" x14ac:dyDescent="0.2">
      <c r="A12" s="3" t="s">
        <v>140</v>
      </c>
      <c r="C12" s="5">
        <v>128251</v>
      </c>
      <c r="D12" s="5">
        <v>41866.109898360315</v>
      </c>
      <c r="E12" s="5">
        <v>22738.039254589374</v>
      </c>
      <c r="F12" s="5"/>
      <c r="G12" s="5"/>
      <c r="H12" s="5"/>
      <c r="I12" s="5"/>
      <c r="J12" s="4">
        <f t="shared" si="0"/>
        <v>63646.850847050315</v>
      </c>
      <c r="K12" s="6">
        <v>201292.06999999998</v>
      </c>
    </row>
    <row r="13" spans="1:11" hidden="1" x14ac:dyDescent="0.2">
      <c r="A13" s="3" t="s">
        <v>141</v>
      </c>
      <c r="C13" s="5">
        <v>6810</v>
      </c>
      <c r="D13" s="5">
        <v>0</v>
      </c>
      <c r="E13" s="5">
        <v>6810</v>
      </c>
      <c r="F13" s="5"/>
      <c r="G13" s="5"/>
      <c r="H13" s="5"/>
      <c r="I13" s="5"/>
      <c r="J13" s="4">
        <f t="shared" si="0"/>
        <v>0</v>
      </c>
      <c r="K13" s="6">
        <v>6810</v>
      </c>
    </row>
    <row r="14" spans="1:11" hidden="1" x14ac:dyDescent="0.2">
      <c r="A14" s="3" t="s">
        <v>142</v>
      </c>
      <c r="C14" s="5"/>
      <c r="D14" s="5">
        <v>0</v>
      </c>
      <c r="E14" s="5">
        <v>150835</v>
      </c>
      <c r="F14" s="5"/>
      <c r="G14" s="5"/>
      <c r="H14" s="5"/>
      <c r="I14" s="5"/>
      <c r="J14" s="4">
        <f t="shared" si="0"/>
        <v>-150835</v>
      </c>
      <c r="K14" s="6">
        <v>160834.85</v>
      </c>
    </row>
    <row r="15" spans="1:11" hidden="1" x14ac:dyDescent="0.2">
      <c r="A15" s="3" t="s">
        <v>143</v>
      </c>
      <c r="C15" s="5">
        <v>152000</v>
      </c>
      <c r="D15" s="5">
        <v>0</v>
      </c>
      <c r="E15" s="5">
        <v>0</v>
      </c>
      <c r="F15" s="5"/>
      <c r="G15" s="5"/>
      <c r="H15" s="5"/>
      <c r="I15" s="5"/>
      <c r="J15" s="4">
        <f t="shared" si="0"/>
        <v>152000</v>
      </c>
      <c r="K15" s="6">
        <v>10000</v>
      </c>
    </row>
    <row r="16" spans="1:11" hidden="1" x14ac:dyDescent="0.2">
      <c r="A16" s="3" t="s">
        <v>144</v>
      </c>
      <c r="C16" s="5"/>
      <c r="D16" s="5">
        <v>0</v>
      </c>
      <c r="E16" s="5">
        <v>44958</v>
      </c>
      <c r="F16" s="5"/>
      <c r="G16" s="5"/>
      <c r="H16" s="5"/>
      <c r="I16" s="5"/>
      <c r="J16" s="4">
        <f t="shared" si="0"/>
        <v>-44958</v>
      </c>
      <c r="K16" s="6">
        <v>44958.2</v>
      </c>
    </row>
    <row r="17" spans="1:12" hidden="1" x14ac:dyDescent="0.2">
      <c r="A17" s="3" t="s">
        <v>145</v>
      </c>
      <c r="C17" s="5">
        <v>32000</v>
      </c>
      <c r="D17" s="5">
        <v>70214</v>
      </c>
      <c r="E17" s="5">
        <v>0</v>
      </c>
      <c r="F17" s="5"/>
      <c r="G17" s="5"/>
      <c r="H17" s="5"/>
      <c r="I17" s="5"/>
      <c r="J17" s="4">
        <f t="shared" si="0"/>
        <v>-38214</v>
      </c>
      <c r="K17" s="6">
        <v>70213.77</v>
      </c>
    </row>
    <row r="18" spans="1:12" hidden="1" x14ac:dyDescent="0.2">
      <c r="A18" s="3" t="s">
        <v>146</v>
      </c>
      <c r="C18" s="5">
        <v>53000</v>
      </c>
      <c r="D18" s="5">
        <v>7500</v>
      </c>
      <c r="E18" s="5">
        <v>12000</v>
      </c>
      <c r="F18" s="5"/>
      <c r="G18" s="5"/>
      <c r="H18" s="5"/>
      <c r="I18" s="5"/>
      <c r="J18" s="4">
        <f t="shared" si="0"/>
        <v>33500</v>
      </c>
      <c r="K18" s="6">
        <v>118166</v>
      </c>
    </row>
    <row r="19" spans="1:12" hidden="1" x14ac:dyDescent="0.2">
      <c r="A19" s="3" t="s">
        <v>147</v>
      </c>
      <c r="C19" s="5">
        <v>110000</v>
      </c>
      <c r="D19" s="5">
        <v>0</v>
      </c>
      <c r="E19" s="5">
        <v>0</v>
      </c>
      <c r="F19" s="5"/>
      <c r="G19" s="5"/>
      <c r="H19" s="5"/>
      <c r="I19" s="5"/>
      <c r="J19" s="4">
        <f t="shared" si="0"/>
        <v>110000</v>
      </c>
      <c r="K19" s="6">
        <v>148250.35</v>
      </c>
    </row>
    <row r="20" spans="1:12" hidden="1" x14ac:dyDescent="0.2">
      <c r="A20" s="3" t="s">
        <v>148</v>
      </c>
      <c r="C20" s="5">
        <v>50000</v>
      </c>
      <c r="D20" s="5">
        <v>20876</v>
      </c>
      <c r="E20" s="5">
        <v>0</v>
      </c>
      <c r="F20" s="5"/>
      <c r="G20" s="5"/>
      <c r="H20" s="5"/>
      <c r="I20" s="5"/>
      <c r="J20" s="4">
        <f t="shared" si="0"/>
        <v>29124</v>
      </c>
      <c r="K20" s="6">
        <v>20875.939999999999</v>
      </c>
    </row>
    <row r="21" spans="1:12" hidden="1" x14ac:dyDescent="0.2">
      <c r="A21" s="3" t="s">
        <v>149</v>
      </c>
      <c r="C21" s="5">
        <v>25000</v>
      </c>
      <c r="D21" s="5">
        <v>0</v>
      </c>
      <c r="E21" s="5">
        <v>0</v>
      </c>
      <c r="F21" s="5"/>
      <c r="G21" s="5"/>
      <c r="H21" s="5"/>
      <c r="I21" s="5"/>
      <c r="J21" s="4">
        <f t="shared" si="0"/>
        <v>25000</v>
      </c>
      <c r="K21" s="6">
        <v>127282</v>
      </c>
    </row>
    <row r="22" spans="1:12" hidden="1" x14ac:dyDescent="0.2">
      <c r="A22" s="3" t="s">
        <v>150</v>
      </c>
      <c r="C22" s="5">
        <v>75000</v>
      </c>
      <c r="D22" s="5">
        <v>8723.5630000000001</v>
      </c>
      <c r="E22" s="5">
        <v>0</v>
      </c>
      <c r="F22" s="5"/>
      <c r="G22" s="5"/>
      <c r="H22" s="5"/>
      <c r="I22" s="5"/>
      <c r="J22" s="4">
        <f t="shared" si="0"/>
        <v>66276.437000000005</v>
      </c>
      <c r="K22" s="6">
        <v>348942.06599999999</v>
      </c>
    </row>
    <row r="23" spans="1:12" hidden="1" x14ac:dyDescent="0.2">
      <c r="A23" s="3" t="s">
        <v>151</v>
      </c>
      <c r="C23" s="20">
        <v>4000</v>
      </c>
      <c r="D23" s="20">
        <v>4000</v>
      </c>
      <c r="E23" s="21">
        <v>0</v>
      </c>
      <c r="F23" s="21"/>
      <c r="G23" s="20"/>
      <c r="H23" s="21"/>
      <c r="I23" s="20"/>
      <c r="J23" s="22">
        <f t="shared" si="0"/>
        <v>0</v>
      </c>
      <c r="K23" s="23">
        <v>4000</v>
      </c>
    </row>
    <row r="24" spans="1:12" hidden="1" x14ac:dyDescent="0.2">
      <c r="A24" s="3" t="s">
        <v>8</v>
      </c>
      <c r="C24" s="7">
        <f>SUM(C4:C23)</f>
        <v>20742980.987500001</v>
      </c>
      <c r="D24" s="7">
        <f t="shared" ref="D24:J24" si="1">SUM(D4:D23)</f>
        <v>1945342.2375</v>
      </c>
      <c r="E24" s="7">
        <f t="shared" si="1"/>
        <v>1344839.0000000002</v>
      </c>
      <c r="F24" s="7">
        <f t="shared" si="1"/>
        <v>0</v>
      </c>
      <c r="G24" s="7">
        <f t="shared" si="1"/>
        <v>0</v>
      </c>
      <c r="H24" s="7">
        <f t="shared" si="1"/>
        <v>0</v>
      </c>
      <c r="I24" s="7">
        <f t="shared" si="1"/>
        <v>0</v>
      </c>
      <c r="J24" s="7">
        <f t="shared" si="1"/>
        <v>17452799.75</v>
      </c>
      <c r="K24" s="8">
        <v>23224152.248101439</v>
      </c>
    </row>
    <row r="25" spans="1:12" ht="13.5" hidden="1" thickBot="1" x14ac:dyDescent="0.25">
      <c r="A25" s="9"/>
      <c r="B25" s="10"/>
      <c r="C25" s="11">
        <v>0.99999999373479165</v>
      </c>
      <c r="D25" s="11">
        <v>8.3763757886537671E-2</v>
      </c>
      <c r="E25" s="11">
        <v>5.790691541100796E-2</v>
      </c>
      <c r="F25" s="11">
        <v>2.2628684228950698E-2</v>
      </c>
      <c r="G25" s="11">
        <v>0.21567623844547185</v>
      </c>
      <c r="H25" s="11">
        <v>0.58584175018275697</v>
      </c>
      <c r="I25" s="11">
        <v>3.4182647580066464E-2</v>
      </c>
      <c r="J25" s="12"/>
      <c r="K25" s="13"/>
    </row>
    <row r="26" spans="1:12" hidden="1" x14ac:dyDescent="0.2"/>
    <row r="27" spans="1:12" hidden="1" x14ac:dyDescent="0.2"/>
    <row r="28" spans="1:12" ht="13.5" hidden="1" thickBot="1" x14ac:dyDescent="0.25"/>
    <row r="29" spans="1:12" hidden="1" x14ac:dyDescent="0.2">
      <c r="A29" s="1"/>
      <c r="B29" s="2"/>
      <c r="C29" s="14" t="s">
        <v>120</v>
      </c>
      <c r="D29" s="14" t="s">
        <v>121</v>
      </c>
      <c r="E29" s="14" t="s">
        <v>122</v>
      </c>
      <c r="F29" s="14" t="s">
        <v>7</v>
      </c>
      <c r="G29" s="14" t="s">
        <v>123</v>
      </c>
      <c r="H29" s="14" t="s">
        <v>124</v>
      </c>
      <c r="I29" s="14"/>
      <c r="J29" s="15"/>
      <c r="K29" s="16"/>
    </row>
    <row r="30" spans="1:12" ht="13.5" hidden="1" thickBot="1" x14ac:dyDescent="0.25">
      <c r="A30" s="9" t="s">
        <v>125</v>
      </c>
      <c r="B30" s="10"/>
      <c r="C30" s="17"/>
      <c r="D30" s="17" t="s">
        <v>126</v>
      </c>
      <c r="E30" s="17" t="s">
        <v>127</v>
      </c>
      <c r="F30" s="17" t="s">
        <v>128</v>
      </c>
      <c r="G30" s="17" t="s">
        <v>129</v>
      </c>
      <c r="H30" s="17" t="s">
        <v>130</v>
      </c>
      <c r="I30" s="17" t="s">
        <v>131</v>
      </c>
      <c r="J30" s="18" t="s">
        <v>132</v>
      </c>
      <c r="K30" s="19" t="s">
        <v>8</v>
      </c>
    </row>
    <row r="31" spans="1:12" hidden="1" x14ac:dyDescent="0.2">
      <c r="A31" s="3" t="s">
        <v>133</v>
      </c>
      <c r="C31" s="5">
        <v>1006863.55</v>
      </c>
      <c r="D31" s="5">
        <v>214273.62244078788</v>
      </c>
      <c r="E31" s="5">
        <v>116374.84471592895</v>
      </c>
      <c r="F31" s="5"/>
      <c r="G31" s="5"/>
      <c r="H31" s="5"/>
      <c r="I31" s="5"/>
      <c r="J31" s="4">
        <f>C31-D31-E31</f>
        <v>676215.08284328319</v>
      </c>
      <c r="K31" s="24">
        <f>J31+E31++D31</f>
        <v>1006863.5499999999</v>
      </c>
      <c r="L31" s="26">
        <f>J31/C31</f>
        <v>0.67160548501659745</v>
      </c>
    </row>
    <row r="32" spans="1:12" hidden="1" x14ac:dyDescent="0.2">
      <c r="A32" s="3" t="s">
        <v>134</v>
      </c>
      <c r="C32" s="5">
        <v>1068538.625</v>
      </c>
      <c r="D32" s="5">
        <v>209354.09031950473</v>
      </c>
      <c r="E32" s="5">
        <v>113702.98160852498</v>
      </c>
      <c r="F32" s="5"/>
      <c r="G32" s="5"/>
      <c r="H32" s="5"/>
      <c r="I32" s="5"/>
      <c r="J32" s="4">
        <f t="shared" ref="J32:J38" si="2">C32-D32-E32</f>
        <v>745481.55307197035</v>
      </c>
      <c r="K32" s="24">
        <f t="shared" ref="K32:K38" si="3">J32+E32++D32</f>
        <v>1068538.625</v>
      </c>
      <c r="L32" s="26">
        <f t="shared" ref="L32:L38" si="4">J32/C32</f>
        <v>0.69766458191623193</v>
      </c>
    </row>
    <row r="33" spans="1:12" hidden="1" x14ac:dyDescent="0.2">
      <c r="A33" s="3" t="s">
        <v>135</v>
      </c>
      <c r="C33" s="5">
        <v>1191579.8125</v>
      </c>
      <c r="D33" s="5">
        <v>244983.38348255472</v>
      </c>
      <c r="E33" s="5">
        <v>133053.7230201705</v>
      </c>
      <c r="F33" s="5"/>
      <c r="G33" s="5"/>
      <c r="H33" s="5"/>
      <c r="I33" s="5"/>
      <c r="J33" s="4">
        <f t="shared" si="2"/>
        <v>813542.70599727484</v>
      </c>
      <c r="K33" s="24">
        <f t="shared" si="3"/>
        <v>1191579.8125</v>
      </c>
      <c r="L33" s="26">
        <f t="shared" si="4"/>
        <v>0.68274294131453728</v>
      </c>
    </row>
    <row r="34" spans="1:12" hidden="1" x14ac:dyDescent="0.2">
      <c r="A34" s="3" t="s">
        <v>138</v>
      </c>
      <c r="C34" s="5">
        <v>2766562</v>
      </c>
      <c r="D34" s="5">
        <v>765023.80827277154</v>
      </c>
      <c r="E34" s="5">
        <v>393701.57127572811</v>
      </c>
      <c r="F34" s="5"/>
      <c r="G34" s="5"/>
      <c r="H34" s="5"/>
      <c r="I34" s="5"/>
      <c r="J34" s="4">
        <f t="shared" si="2"/>
        <v>1607836.6204515004</v>
      </c>
      <c r="K34" s="24">
        <f t="shared" si="3"/>
        <v>2766562</v>
      </c>
      <c r="L34" s="26">
        <f t="shared" si="4"/>
        <v>0.5811677527745629</v>
      </c>
    </row>
    <row r="35" spans="1:12" hidden="1" x14ac:dyDescent="0.2">
      <c r="A35" s="3" t="s">
        <v>139</v>
      </c>
      <c r="C35" s="5">
        <v>370196</v>
      </c>
      <c r="D35" s="5">
        <v>92120.267489158927</v>
      </c>
      <c r="E35" s="5">
        <v>50031.738401226656</v>
      </c>
      <c r="F35" s="5"/>
      <c r="G35" s="5"/>
      <c r="H35" s="5"/>
      <c r="I35" s="5"/>
      <c r="J35" s="4">
        <f t="shared" si="2"/>
        <v>228043.99410961446</v>
      </c>
      <c r="K35" s="24">
        <f t="shared" si="3"/>
        <v>370196</v>
      </c>
      <c r="L35" s="26">
        <f t="shared" si="4"/>
        <v>0.61600880103948841</v>
      </c>
    </row>
    <row r="36" spans="1:12" hidden="1" x14ac:dyDescent="0.2">
      <c r="A36" s="3" t="s">
        <v>140</v>
      </c>
      <c r="C36" s="5">
        <v>128251</v>
      </c>
      <c r="D36" s="5">
        <v>41866.109898360315</v>
      </c>
      <c r="E36" s="5">
        <v>22738.039254589374</v>
      </c>
      <c r="F36" s="5"/>
      <c r="G36" s="5"/>
      <c r="H36" s="5"/>
      <c r="I36" s="5"/>
      <c r="J36" s="4">
        <f t="shared" si="2"/>
        <v>63646.850847050315</v>
      </c>
      <c r="K36" s="24">
        <f t="shared" si="3"/>
        <v>128251</v>
      </c>
      <c r="L36" s="26">
        <f t="shared" si="4"/>
        <v>0.49626787196240429</v>
      </c>
    </row>
    <row r="37" spans="1:12" hidden="1" x14ac:dyDescent="0.2">
      <c r="A37" s="3" t="s">
        <v>143</v>
      </c>
      <c r="C37" s="5">
        <v>10000</v>
      </c>
      <c r="D37" s="5">
        <v>0</v>
      </c>
      <c r="E37" s="5">
        <v>0</v>
      </c>
      <c r="F37" s="5"/>
      <c r="G37" s="5"/>
      <c r="H37" s="5"/>
      <c r="I37" s="5"/>
      <c r="J37" s="4">
        <f t="shared" si="2"/>
        <v>10000</v>
      </c>
      <c r="K37" s="24">
        <f t="shared" si="3"/>
        <v>10000</v>
      </c>
      <c r="L37" s="26">
        <f t="shared" si="4"/>
        <v>1</v>
      </c>
    </row>
    <row r="38" spans="1:12" hidden="1" x14ac:dyDescent="0.2">
      <c r="A38" s="3" t="s">
        <v>146</v>
      </c>
      <c r="C38" s="20">
        <v>117000</v>
      </c>
      <c r="D38" s="20">
        <v>7500</v>
      </c>
      <c r="E38" s="20">
        <v>12000</v>
      </c>
      <c r="F38" s="20"/>
      <c r="G38" s="20"/>
      <c r="H38" s="20"/>
      <c r="I38" s="20"/>
      <c r="J38" s="22">
        <f t="shared" si="2"/>
        <v>97500</v>
      </c>
      <c r="K38" s="25">
        <f t="shared" si="3"/>
        <v>117000</v>
      </c>
      <c r="L38" s="26">
        <f t="shared" si="4"/>
        <v>0.83333333333333337</v>
      </c>
    </row>
    <row r="39" spans="1:12" hidden="1" x14ac:dyDescent="0.2">
      <c r="A39" s="3" t="s">
        <v>8</v>
      </c>
      <c r="C39" s="7">
        <f>SUM(C31:C38)</f>
        <v>6658990.9874999998</v>
      </c>
      <c r="D39" s="7">
        <f t="shared" ref="D39:K39" si="5">SUM(D31:D38)</f>
        <v>1575121.2819031382</v>
      </c>
      <c r="E39" s="7">
        <f t="shared" si="5"/>
        <v>841602.8982761685</v>
      </c>
      <c r="F39" s="7">
        <f t="shared" si="5"/>
        <v>0</v>
      </c>
      <c r="G39" s="7">
        <f t="shared" si="5"/>
        <v>0</v>
      </c>
      <c r="H39" s="7">
        <f t="shared" si="5"/>
        <v>0</v>
      </c>
      <c r="I39" s="7">
        <f t="shared" si="5"/>
        <v>0</v>
      </c>
      <c r="J39" s="7">
        <f t="shared" si="5"/>
        <v>4242266.8073206935</v>
      </c>
      <c r="K39" s="7">
        <f t="shared" si="5"/>
        <v>6658990.9874999998</v>
      </c>
    </row>
    <row r="40" spans="1:12" ht="13.5" hidden="1" thickBot="1" x14ac:dyDescent="0.25">
      <c r="A40" s="9"/>
      <c r="B40" s="10"/>
      <c r="C40" s="11">
        <v>0.99999999373479165</v>
      </c>
      <c r="D40" s="11">
        <f t="shared" ref="D40:J40" si="6">D39/$C$39</f>
        <v>0.23654053367242797</v>
      </c>
      <c r="E40" s="11">
        <f t="shared" si="6"/>
        <v>0.12638594944128817</v>
      </c>
      <c r="F40" s="11">
        <f t="shared" si="6"/>
        <v>0</v>
      </c>
      <c r="G40" s="11">
        <f t="shared" si="6"/>
        <v>0</v>
      </c>
      <c r="H40" s="11">
        <f t="shared" si="6"/>
        <v>0</v>
      </c>
      <c r="I40" s="11">
        <f t="shared" si="6"/>
        <v>0</v>
      </c>
      <c r="J40" s="11">
        <f t="shared" si="6"/>
        <v>0.63707351688628389</v>
      </c>
      <c r="K40" s="13">
        <f>SUM(D40:J40)</f>
        <v>1</v>
      </c>
    </row>
    <row r="41" spans="1:12" hidden="1" x14ac:dyDescent="0.2"/>
    <row r="42" spans="1:12" hidden="1" x14ac:dyDescent="0.2"/>
    <row r="43" spans="1:12" ht="13.5" thickBot="1" x14ac:dyDescent="0.25"/>
    <row r="44" spans="1:12" x14ac:dyDescent="0.2">
      <c r="A44" s="1"/>
      <c r="B44" s="2"/>
      <c r="C44" s="14" t="s">
        <v>120</v>
      </c>
      <c r="D44" s="14" t="s">
        <v>121</v>
      </c>
      <c r="E44" s="14" t="s">
        <v>122</v>
      </c>
      <c r="F44" s="14" t="s">
        <v>7</v>
      </c>
      <c r="G44" s="14" t="s">
        <v>123</v>
      </c>
      <c r="H44" s="14" t="s">
        <v>124</v>
      </c>
      <c r="I44" s="14"/>
      <c r="J44" s="15"/>
      <c r="K44" s="16"/>
    </row>
    <row r="45" spans="1:12" ht="13.5" thickBot="1" x14ac:dyDescent="0.25">
      <c r="A45" s="9" t="s">
        <v>125</v>
      </c>
      <c r="B45" s="10"/>
      <c r="C45" s="17"/>
      <c r="D45" s="17" t="s">
        <v>126</v>
      </c>
      <c r="E45" s="17" t="s">
        <v>127</v>
      </c>
      <c r="F45" s="17" t="s">
        <v>128</v>
      </c>
      <c r="G45" s="17" t="s">
        <v>129</v>
      </c>
      <c r="H45" s="17" t="s">
        <v>130</v>
      </c>
      <c r="I45" s="17" t="s">
        <v>131</v>
      </c>
      <c r="J45" s="18" t="s">
        <v>132</v>
      </c>
      <c r="K45" s="19" t="s">
        <v>8</v>
      </c>
    </row>
    <row r="46" spans="1:12" x14ac:dyDescent="0.2">
      <c r="A46" s="3" t="s">
        <v>68</v>
      </c>
      <c r="C46" s="5">
        <v>10524565</v>
      </c>
      <c r="D46" s="5">
        <v>266407.39259686193</v>
      </c>
      <c r="E46" s="5">
        <v>300633.1017238315</v>
      </c>
      <c r="F46" s="5"/>
      <c r="G46" s="5"/>
      <c r="H46" s="5"/>
      <c r="I46" s="5"/>
      <c r="J46" s="4">
        <f>C46-D46-E46</f>
        <v>9957524.5056793075</v>
      </c>
      <c r="K46" s="6">
        <v>10937338.494320694</v>
      </c>
    </row>
    <row r="47" spans="1:12" x14ac:dyDescent="0.2">
      <c r="A47" s="3" t="s">
        <v>136</v>
      </c>
      <c r="C47" s="5">
        <v>1195115</v>
      </c>
      <c r="D47" s="5">
        <v>0</v>
      </c>
      <c r="E47" s="5">
        <v>0</v>
      </c>
      <c r="F47" s="5"/>
      <c r="G47" s="5"/>
      <c r="H47" s="5"/>
      <c r="I47" s="5"/>
      <c r="J47" s="4">
        <f>C47-D47-E47</f>
        <v>1195115</v>
      </c>
      <c r="K47" s="6">
        <v>1329727.03</v>
      </c>
    </row>
    <row r="48" spans="1:12" x14ac:dyDescent="0.2">
      <c r="A48" s="3" t="s">
        <v>137</v>
      </c>
      <c r="C48" s="5">
        <v>1983500</v>
      </c>
      <c r="D48" s="5">
        <v>0</v>
      </c>
      <c r="E48" s="5">
        <v>0</v>
      </c>
      <c r="F48" s="5"/>
      <c r="G48" s="5"/>
      <c r="H48" s="5"/>
      <c r="I48" s="5"/>
      <c r="J48" s="4">
        <f>C48-D48-E48</f>
        <v>1983500</v>
      </c>
      <c r="K48" s="6">
        <v>1983500</v>
      </c>
    </row>
    <row r="49" spans="1:11" x14ac:dyDescent="0.2">
      <c r="A49" s="3"/>
      <c r="C49" s="20"/>
      <c r="D49" s="20"/>
      <c r="E49" s="21"/>
      <c r="F49" s="21"/>
      <c r="G49" s="20"/>
      <c r="H49" s="21"/>
      <c r="I49" s="20"/>
      <c r="J49" s="22"/>
      <c r="K49" s="23"/>
    </row>
    <row r="50" spans="1:11" x14ac:dyDescent="0.2">
      <c r="A50" s="3"/>
      <c r="C50" s="7">
        <f>SUM(C46:C49)</f>
        <v>13703180</v>
      </c>
      <c r="D50" s="7"/>
      <c r="E50" s="7"/>
      <c r="F50" s="7"/>
      <c r="G50" s="7"/>
      <c r="H50" s="7"/>
      <c r="I50" s="7"/>
      <c r="J50" s="7">
        <f>SUM(J46:J49)</f>
        <v>13136139.505679308</v>
      </c>
      <c r="K50" s="8"/>
    </row>
    <row r="51" spans="1:11" ht="13.5" thickBot="1" x14ac:dyDescent="0.25">
      <c r="A51" s="9"/>
      <c r="B51" s="10"/>
      <c r="C51" s="11"/>
      <c r="D51" s="11"/>
      <c r="E51" s="11"/>
      <c r="F51" s="11"/>
      <c r="G51" s="11"/>
      <c r="H51" s="11"/>
      <c r="I51" s="11"/>
      <c r="J51" s="12"/>
      <c r="K51" s="13"/>
    </row>
  </sheetData>
  <pageMargins left="0.7" right="0.7" top="0.75" bottom="0.75" header="0.3" footer="0.3"/>
  <pageSetup scale="82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3"/>
  <sheetViews>
    <sheetView zoomScaleNormal="100" workbookViewId="0">
      <selection sqref="A1:B1"/>
    </sheetView>
  </sheetViews>
  <sheetFormatPr defaultRowHeight="12.75" x14ac:dyDescent="0.2"/>
  <cols>
    <col min="1" max="1" width="82.140625" bestFit="1" customWidth="1"/>
    <col min="2" max="2" width="9.5703125" bestFit="1" customWidth="1"/>
    <col min="8" max="8" width="11.42578125" bestFit="1" customWidth="1"/>
  </cols>
  <sheetData>
    <row r="1" spans="1:11" x14ac:dyDescent="0.2">
      <c r="A1" s="206" t="s">
        <v>0</v>
      </c>
      <c r="B1" s="207"/>
    </row>
    <row r="2" spans="1:11" x14ac:dyDescent="0.2">
      <c r="A2" s="208" t="s">
        <v>152</v>
      </c>
      <c r="B2" s="209"/>
    </row>
    <row r="3" spans="1:11" ht="15.75" x14ac:dyDescent="0.25">
      <c r="A3" s="204" t="s">
        <v>153</v>
      </c>
      <c r="B3" s="205"/>
    </row>
    <row r="4" spans="1:11" ht="15.75" x14ac:dyDescent="0.25">
      <c r="A4" s="117"/>
      <c r="B4" s="118" t="s">
        <v>8</v>
      </c>
    </row>
    <row r="5" spans="1:11" ht="15.75" x14ac:dyDescent="0.25">
      <c r="A5" s="119" t="s">
        <v>154</v>
      </c>
      <c r="B5" s="120">
        <f>+'C. Staffing Salaries'!F32</f>
        <v>0</v>
      </c>
    </row>
    <row r="6" spans="1:11" ht="15.75" x14ac:dyDescent="0.25">
      <c r="A6" s="117"/>
      <c r="B6" s="121"/>
    </row>
    <row r="7" spans="1:11" ht="15.75" x14ac:dyDescent="0.25">
      <c r="A7" s="122" t="s">
        <v>155</v>
      </c>
      <c r="B7" s="120">
        <f>SUBTOTAL(9,B8:B13)</f>
        <v>0</v>
      </c>
      <c r="H7" s="115"/>
      <c r="I7" s="114"/>
      <c r="K7" s="116"/>
    </row>
    <row r="8" spans="1:11" ht="15.75" x14ac:dyDescent="0.25">
      <c r="A8" s="117" t="s">
        <v>156</v>
      </c>
      <c r="B8" s="123">
        <f>ROUND(+B5*0.0765,0)</f>
        <v>0</v>
      </c>
      <c r="H8" s="115"/>
      <c r="I8" s="114"/>
      <c r="K8" s="116"/>
    </row>
    <row r="9" spans="1:11" ht="15.75" x14ac:dyDescent="0.25">
      <c r="A9" s="117" t="s">
        <v>157</v>
      </c>
      <c r="B9" s="123">
        <f>ROUND(+B5*0.01,0)</f>
        <v>0</v>
      </c>
      <c r="H9" s="115"/>
      <c r="I9" s="114"/>
      <c r="K9" s="116"/>
    </row>
    <row r="10" spans="1:11" ht="15.75" x14ac:dyDescent="0.25">
      <c r="A10" s="117" t="s">
        <v>158</v>
      </c>
      <c r="B10" s="123">
        <f>ROUND(+B5*0.0076,0)</f>
        <v>0</v>
      </c>
      <c r="H10" s="115"/>
      <c r="I10" s="114"/>
      <c r="K10" s="116"/>
    </row>
    <row r="11" spans="1:11" ht="15.75" x14ac:dyDescent="0.25">
      <c r="A11" s="117" t="s">
        <v>159</v>
      </c>
      <c r="B11" s="123">
        <f>ROUND(+'C. Staffing Salaries'!B32*5700*0.85,0)</f>
        <v>0</v>
      </c>
      <c r="H11" s="115"/>
      <c r="I11" s="114"/>
      <c r="K11" s="116"/>
    </row>
    <row r="12" spans="1:11" ht="15.75" x14ac:dyDescent="0.25">
      <c r="A12" s="117" t="s">
        <v>160</v>
      </c>
      <c r="B12" s="123">
        <f>ROUND(+B5*0.01,0)</f>
        <v>0</v>
      </c>
      <c r="H12" s="115"/>
      <c r="I12" s="114"/>
      <c r="K12" s="116"/>
    </row>
    <row r="13" spans="1:11" ht="15.75" x14ac:dyDescent="0.25">
      <c r="A13" s="117" t="s">
        <v>161</v>
      </c>
      <c r="B13" s="123">
        <f>ROUND(+B5*0.04*0.5,0)</f>
        <v>0</v>
      </c>
      <c r="H13" s="115"/>
      <c r="I13" s="114"/>
      <c r="K13" s="116"/>
    </row>
    <row r="14" spans="1:11" ht="15.75" x14ac:dyDescent="0.25">
      <c r="A14" s="117"/>
      <c r="B14" s="121"/>
      <c r="H14" s="115"/>
      <c r="I14" s="114"/>
      <c r="K14" s="116"/>
    </row>
    <row r="15" spans="1:11" ht="15.75" x14ac:dyDescent="0.25">
      <c r="A15" s="122" t="s">
        <v>162</v>
      </c>
      <c r="B15" s="120">
        <f>SUBTOTAL(9,B16)</f>
        <v>0</v>
      </c>
      <c r="H15" s="115"/>
      <c r="K15" s="116"/>
    </row>
    <row r="16" spans="1:11" ht="15.75" x14ac:dyDescent="0.25">
      <c r="A16" s="124" t="s">
        <v>163</v>
      </c>
      <c r="B16" s="123"/>
    </row>
    <row r="17" spans="1:2" ht="15.75" x14ac:dyDescent="0.25">
      <c r="A17" s="117" t="s">
        <v>125</v>
      </c>
      <c r="B17" s="121"/>
    </row>
    <row r="18" spans="1:2" ht="15.75" x14ac:dyDescent="0.25">
      <c r="A18" s="122" t="s">
        <v>164</v>
      </c>
      <c r="B18" s="120">
        <f>SUBTOTAL(9,B19)</f>
        <v>0</v>
      </c>
    </row>
    <row r="19" spans="1:2" ht="15.75" x14ac:dyDescent="0.25">
      <c r="A19" s="124" t="s">
        <v>165</v>
      </c>
      <c r="B19" s="123"/>
    </row>
    <row r="20" spans="1:2" ht="15.75" x14ac:dyDescent="0.25">
      <c r="A20" s="124"/>
      <c r="B20" s="121"/>
    </row>
    <row r="21" spans="1:2" ht="15.75" x14ac:dyDescent="0.25">
      <c r="A21" s="122" t="s">
        <v>166</v>
      </c>
      <c r="B21" s="120">
        <f>SUBTOTAL(9,B22:B23)</f>
        <v>0</v>
      </c>
    </row>
    <row r="22" spans="1:2" ht="15.75" x14ac:dyDescent="0.25">
      <c r="A22" s="117" t="s">
        <v>167</v>
      </c>
      <c r="B22" s="123"/>
    </row>
    <row r="23" spans="1:2" ht="15.75" x14ac:dyDescent="0.25">
      <c r="A23" s="117" t="s">
        <v>167</v>
      </c>
      <c r="B23" s="123"/>
    </row>
    <row r="24" spans="1:2" ht="15.75" x14ac:dyDescent="0.25">
      <c r="A24" s="117"/>
      <c r="B24" s="121"/>
    </row>
    <row r="25" spans="1:2" ht="15.75" x14ac:dyDescent="0.25">
      <c r="A25" s="122" t="s">
        <v>168</v>
      </c>
      <c r="B25" s="120">
        <f>SUBTOTAL(9,B26)</f>
        <v>0</v>
      </c>
    </row>
    <row r="26" spans="1:2" ht="15.75" x14ac:dyDescent="0.25">
      <c r="A26" s="124" t="s">
        <v>169</v>
      </c>
      <c r="B26" s="123"/>
    </row>
    <row r="27" spans="1:2" ht="15.75" x14ac:dyDescent="0.25">
      <c r="A27" s="124"/>
      <c r="B27" s="121"/>
    </row>
    <row r="28" spans="1:2" ht="15.75" x14ac:dyDescent="0.25">
      <c r="A28" s="122" t="s">
        <v>170</v>
      </c>
      <c r="B28" s="120">
        <f>SUBTOTAL(9,B29:B30)</f>
        <v>0</v>
      </c>
    </row>
    <row r="29" spans="1:2" ht="15.75" x14ac:dyDescent="0.25">
      <c r="A29" s="117" t="s">
        <v>167</v>
      </c>
      <c r="B29" s="123"/>
    </row>
    <row r="30" spans="1:2" ht="15.75" x14ac:dyDescent="0.25">
      <c r="A30" s="117" t="s">
        <v>167</v>
      </c>
      <c r="B30" s="123"/>
    </row>
    <row r="31" spans="1:2" ht="15.75" x14ac:dyDescent="0.25">
      <c r="A31" s="124"/>
      <c r="B31" s="121"/>
    </row>
    <row r="32" spans="1:2" ht="15.75" x14ac:dyDescent="0.25">
      <c r="A32" s="122" t="s">
        <v>16</v>
      </c>
      <c r="B32" s="120">
        <f>SUBTOTAL(9,B33:B38)</f>
        <v>0</v>
      </c>
    </row>
    <row r="33" spans="1:2" ht="15.75" x14ac:dyDescent="0.25">
      <c r="A33" s="117" t="s">
        <v>167</v>
      </c>
      <c r="B33" s="123"/>
    </row>
    <row r="34" spans="1:2" ht="15.75" x14ac:dyDescent="0.25">
      <c r="A34" s="117" t="s">
        <v>167</v>
      </c>
      <c r="B34" s="123"/>
    </row>
    <row r="35" spans="1:2" ht="15.75" x14ac:dyDescent="0.25">
      <c r="A35" s="117" t="s">
        <v>167</v>
      </c>
      <c r="B35" s="123"/>
    </row>
    <row r="36" spans="1:2" ht="15.75" x14ac:dyDescent="0.25">
      <c r="A36" s="117" t="s">
        <v>167</v>
      </c>
      <c r="B36" s="123"/>
    </row>
    <row r="37" spans="1:2" ht="15.75" x14ac:dyDescent="0.25">
      <c r="A37" s="117" t="s">
        <v>167</v>
      </c>
      <c r="B37" s="123"/>
    </row>
    <row r="38" spans="1:2" ht="15.75" x14ac:dyDescent="0.25">
      <c r="A38" s="117" t="s">
        <v>167</v>
      </c>
      <c r="B38" s="123"/>
    </row>
    <row r="39" spans="1:2" ht="15.75" x14ac:dyDescent="0.25">
      <c r="A39" s="124"/>
      <c r="B39" s="123"/>
    </row>
    <row r="40" spans="1:2" ht="15.75" x14ac:dyDescent="0.25">
      <c r="A40" s="119" t="s">
        <v>171</v>
      </c>
      <c r="B40" s="125">
        <f>SUM('B. Summary Line Item'!C49:D49)</f>
        <v>0</v>
      </c>
    </row>
    <row r="41" spans="1:2" ht="15.75" x14ac:dyDescent="0.25">
      <c r="A41" s="119"/>
      <c r="B41" s="125"/>
    </row>
    <row r="42" spans="1:2" ht="15.75" x14ac:dyDescent="0.25">
      <c r="A42" s="122" t="s">
        <v>172</v>
      </c>
      <c r="B42" s="120">
        <f>SUBTOTAL(9,B5:B41)</f>
        <v>0</v>
      </c>
    </row>
    <row r="43" spans="1:2" x14ac:dyDescent="0.2">
      <c r="A43" s="96"/>
      <c r="B43" s="113"/>
    </row>
  </sheetData>
  <mergeCells count="3">
    <mergeCell ref="A3:B3"/>
    <mergeCell ref="A1:B1"/>
    <mergeCell ref="A2:B2"/>
  </mergeCells>
  <pageMargins left="0.7" right="0.7" top="0.75" bottom="0.75" header="0.3" footer="0.3"/>
  <pageSetup orientation="portrait" r:id="rId1"/>
  <headerFooter>
    <oddFooter xml:space="preserve">&amp;LProposal in Response to RFP 25-02&amp;RPage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A. Summary Funding Source</vt:lpstr>
      <vt:lpstr>B. Summary Line Item</vt:lpstr>
      <vt:lpstr>C. Staffing Salaries</vt:lpstr>
      <vt:lpstr>D. PEO Budget</vt:lpstr>
      <vt:lpstr>Summary Funding</vt:lpstr>
      <vt:lpstr>E. Budget Narrative</vt:lpstr>
      <vt:lpstr>'A. Summary Funding Source'!Print_Area</vt:lpstr>
      <vt:lpstr>'B. Summary Line Item'!Print_Area</vt:lpstr>
      <vt:lpstr>'C. Staffing Salaries'!Print_Area</vt:lpstr>
      <vt:lpstr>'D. PEO Budget'!Print_Area</vt:lpstr>
      <vt:lpstr>'E. Budget Narrative'!Print_Area</vt:lpstr>
      <vt:lpstr>'Summary Funding'!Print_Area</vt:lpstr>
      <vt:lpstr>'B. Summary Line Item'!Print_Titles</vt:lpstr>
      <vt:lpstr>'C. Staffing Salaries'!Print_Titles</vt:lpstr>
    </vt:vector>
  </TitlesOfParts>
  <Manager/>
  <Company>WORKSOURCE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Louis Tatum</dc:creator>
  <cp:keywords/>
  <dc:description/>
  <cp:lastModifiedBy>Esther Velazquez</cp:lastModifiedBy>
  <cp:revision/>
  <cp:lastPrinted>2025-02-18T16:28:06Z</cp:lastPrinted>
  <dcterms:created xsi:type="dcterms:W3CDTF">2007-01-30T22:34:29Z</dcterms:created>
  <dcterms:modified xsi:type="dcterms:W3CDTF">2025-02-18T16:29:22Z</dcterms:modified>
  <cp:category/>
  <cp:contentStatus/>
</cp:coreProperties>
</file>